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0"/>
  </bookViews>
  <sheets>
    <sheet name="Приложение 1.1" sheetId="1" r:id="rId1"/>
    <sheet name="приложение 1.2." sheetId="2" r:id="rId2"/>
    <sheet name="Приложение 1.3" sheetId="3" r:id="rId3"/>
    <sheet name="приложение 2.1" sheetId="4" r:id="rId4"/>
    <sheet name="приложение 2.2" sheetId="5" r:id="rId5"/>
    <sheet name="приложение 2.3" sheetId="6" r:id="rId6"/>
    <sheet name="приложение 3.1" sheetId="7" r:id="rId7"/>
    <sheet name="приложение 3.2" sheetId="8" r:id="rId8"/>
    <sheet name="приложение 4.1" sheetId="9" r:id="rId9"/>
    <sheet name="приложение 4.2" sheetId="10" r:id="rId10"/>
    <sheet name="приложение 4.3" sheetId="11" r:id="rId11"/>
    <sheet name="приложение 5" sheetId="12" r:id="rId12"/>
    <sheet name="приложение 11.2" sheetId="13" r:id="rId13"/>
  </sheets>
  <externalReferences>
    <externalReference r:id="rId16"/>
  </externalReferences>
  <definedNames>
    <definedName name="_xlnm.Print_Area" localSheetId="9">'приложение 4.2'!$A$1:$E$47</definedName>
  </definedNames>
  <calcPr fullCalcOnLoad="1"/>
</workbook>
</file>

<file path=xl/sharedStrings.xml><?xml version="1.0" encoding="utf-8"?>
<sst xmlns="http://schemas.openxmlformats.org/spreadsheetml/2006/main" count="1300" uniqueCount="671">
  <si>
    <t>Запланированы мероприятия по замене силовых трансформаторов на ТП-2-3 на трансформаторы большей мощности и автоматических выключателей в РУ-0.4кВ ТП-2-3, на выключатели АВ2М на базе ВА -53-41  и ВА-55-41, которые отличающтся высокой надежностью, малыми эксплуатационными затратами, простотой эксплуатации и отвечают требованиям безопасности.Реализация инвестиционного проекта будет гарантировать начличие технической возможности присоединения энергопринимающих устройств как вновь строящихся объектов жилья и инфраструктуры, так и реконструируемых с увеличением мощности.Выполнение намеченных мероприятий позволит обновить основные фонды, повысить надежность электроснабжения г.Десногорска, улучшить качество электроэнергии, продлить срок службы оборудования, минимизировать ущерб от повреждения оборудования и недоотпуска электроэнергии.</t>
  </si>
  <si>
    <t xml:space="preserve">Разработка и выдача ТУ </t>
  </si>
  <si>
    <t>1.5</t>
  </si>
  <si>
    <t>2.4</t>
  </si>
  <si>
    <t>2.5</t>
  </si>
  <si>
    <r>
      <t>Наименование инвестиционного проекта_</t>
    </r>
    <r>
      <rPr>
        <b/>
        <sz val="14"/>
        <rFont val="Times New Roman"/>
        <family val="1"/>
      </rPr>
      <t>_Энергосбережение и повышение энергетической эффективности</t>
    </r>
    <r>
      <rPr>
        <sz val="14"/>
        <rFont val="Times New Roman"/>
        <family val="1"/>
      </rPr>
      <t>____</t>
    </r>
  </si>
  <si>
    <t>3.1</t>
  </si>
  <si>
    <t>3.2</t>
  </si>
  <si>
    <t>3.3</t>
  </si>
  <si>
    <t>3.4</t>
  </si>
  <si>
    <t>3.5</t>
  </si>
  <si>
    <t>3.6</t>
  </si>
  <si>
    <t>3.7</t>
  </si>
  <si>
    <t>3.6.</t>
  </si>
  <si>
    <t>Заключение договоров на выполнение работ</t>
  </si>
  <si>
    <t>Заключение логоворов на выполнение работ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</si>
  <si>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</si>
  <si>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</si>
  <si>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</si>
  <si>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</si>
  <si>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</si>
  <si>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</si>
  <si>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</si>
  <si>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</si>
  <si>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</si>
  <si>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</si>
  <si>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</si>
  <si>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</si>
  <si>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</si>
  <si>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</si>
  <si>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</si>
  <si>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</si>
  <si>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</si>
  <si>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</si>
  <si>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Заключение договора на разработку проектной документации</t>
  </si>
  <si>
    <t>Выполнение работ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</si>
  <si>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</si>
  <si>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</si>
  <si>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</si>
  <si>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</si>
  <si>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</si>
  <si>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</si>
  <si>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</si>
  <si>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</si>
  <si>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</si>
  <si>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</si>
  <si>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</si>
  <si>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</si>
  <si>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</si>
  <si>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</si>
  <si>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</si>
  <si>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</si>
  <si>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</si>
  <si>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</si>
  <si>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</si>
  <si>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</si>
  <si>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</si>
  <si>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</si>
  <si>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</si>
  <si>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</si>
  <si>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</si>
  <si>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</si>
  <si>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</si>
  <si>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</si>
  <si>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ААШв 3х120</t>
  </si>
  <si>
    <t xml:space="preserve">         Настоящая инвестиционная программа разработана с целью восстановления основных фондов для улучшения технических характеристик объектов электросетевого хозяйства, обеспечения качества и надежности электроснабжения при осуществлении деятельности по передаче электроэнергии.                                                                                      Инвестиционная программа ОАО "ЭлС" на 2015 год запланирована в размере 6,955млн.руб. Из них на техническое перевооружение трансформаторных подстанций планируется направить 3,876 млн.руб, на техническое перевооружение линий электропередачи - 2,359 млн.руб. На реконструкцию сетей ремонтно-производственной базы (основных фондов) -0.72 млн.руб.                                                                                                                                 Большая часть инвестиций ОАО "ЭлС" будет направлена на техническое перевооружение электрических сетей. Программой предусмотена замена кабельных линий 10кВ, общей протяженностью -1.4км и расчистка трасс воздушных линий 6-10кВ до ширины охранных зон, общей протяженностью -0,5 км.                                                                                                    Запланированы мероприятия по замене силовых трансформаторлв на ТП-2-3 на трансформаторы большей мощности и автоматических выключателей в РУ-0.4кВ ТП-2-3, на выключатели АВ2М на базе ВА -53-41  и ВА-55-41, которые отличающтся высокой надежностью, малыми эксплуатационными затратами, простотой эксплуатации и отвечают требованиям безопасности.Реализация инвестиционного проекта будет гарантировать начличие технической возможности присоединения энергопринимающих устройств как вновь строящихся объектов жилья и инфраструктуры, так и реконструируемых с увеличением мощности.Выполнение намеченных мероприятий позволит обновить основные фонды, повысить надежность электроснабжения г.Десногорска, улучшить качество электроэнергии, продлить срок службы оборудования, минимизировать ущерб от повреждения оборудования и недоотпуска электроэнергии.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</si>
  <si>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</si>
  <si>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</si>
  <si>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</si>
  <si>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</si>
  <si>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</si>
  <si>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</si>
  <si>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>Генеральный директор ОАО "ЭлС"</t>
  </si>
  <si>
    <t>Начальник ПЭО ОАО "ЭлС"</t>
  </si>
  <si>
    <t>А.С.Шпекторов</t>
  </si>
  <si>
    <t>Начальник ПТО ОАО "ЭлС"</t>
  </si>
  <si>
    <t>С.Р.Караулова</t>
  </si>
  <si>
    <t xml:space="preserve">Укрупненный сетевой график выполнения инвестиционных проектов  </t>
  </si>
  <si>
    <t>2.1</t>
  </si>
  <si>
    <t>2.2</t>
  </si>
  <si>
    <t>2.3</t>
  </si>
  <si>
    <t>С</t>
  </si>
  <si>
    <t>По ВЛ:</t>
  </si>
  <si>
    <t>По КЛ:</t>
  </si>
  <si>
    <t>от «_24»__03___2010 г. №114</t>
  </si>
  <si>
    <t>г.Десногорск</t>
  </si>
  <si>
    <t>повышение качества и надежности электроснабжения потребителей, снижение потерь электроэнергии</t>
  </si>
  <si>
    <t>от «24»___03___2010 г. №114</t>
  </si>
  <si>
    <t>Генеральный директор</t>
  </si>
  <si>
    <t>ОАО "ЭлС"</t>
  </si>
  <si>
    <t>Разработка проекта производства работ</t>
  </si>
  <si>
    <t>Оформление разрешения-ордера на производство работ</t>
  </si>
  <si>
    <t>1.1</t>
  </si>
  <si>
    <t>1.2</t>
  </si>
  <si>
    <t>1.3</t>
  </si>
  <si>
    <t>1.4</t>
  </si>
  <si>
    <t>от «24»__03___2010 г. №_2011_</t>
  </si>
  <si>
    <t>Контрольные этапы реализации инвестиционного проекта ОАО "ЭлС"</t>
  </si>
  <si>
    <t>Начальник ПТО</t>
  </si>
  <si>
    <t>Караулова С.Р.</t>
  </si>
  <si>
    <t>от «23»___09_2010 г. №114</t>
  </si>
  <si>
    <t>Приложение N 2.1</t>
  </si>
  <si>
    <t>к Приказу Минэнерго России</t>
  </si>
  <si>
    <t>Краткое описание инвестиционной программы</t>
  </si>
  <si>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</si>
  <si>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</si>
  <si>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</si>
  <si>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</si>
  <si>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</si>
  <si>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</si>
  <si>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</si>
  <si>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</si>
  <si>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</si>
  <si>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</si>
  <si>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</si>
  <si>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</si>
  <si>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</si>
  <si>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</si>
  <si>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</si>
  <si>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</si>
  <si>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</si>
  <si>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</si>
  <si>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</si>
  <si>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</si>
  <si>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</si>
  <si>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</si>
  <si>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</si>
  <si>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</si>
  <si>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</si>
  <si>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</si>
  <si>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</si>
  <si>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</si>
  <si>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</si>
  <si>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</si>
  <si>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</si>
  <si>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</si>
  <si>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</si>
  <si>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</si>
  <si>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</si>
  <si>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…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</si>
  <si>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</si>
  <si>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</si>
  <si>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</si>
  <si>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</si>
  <si>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</si>
  <si>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</si>
  <si>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</si>
  <si>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</si>
  <si>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</si>
  <si>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</si>
  <si>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</si>
  <si>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</si>
  <si>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млн.рублей</t>
  </si>
  <si>
    <t>Проектная мощность/
протяженность сетей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</si>
  <si>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</si>
  <si>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</si>
  <si>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</si>
  <si>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</si>
  <si>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</si>
  <si>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</si>
  <si>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</si>
  <si>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</si>
  <si>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</si>
  <si>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</si>
  <si>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</si>
  <si>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</si>
  <si>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</si>
  <si>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</si>
  <si>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</si>
  <si>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</si>
  <si>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</si>
  <si>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</si>
  <si>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</si>
  <si>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</si>
  <si>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</si>
  <si>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</si>
  <si>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</si>
  <si>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</si>
  <si>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</si>
  <si>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</si>
  <si>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</si>
  <si>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</si>
  <si>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</si>
  <si>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</si>
  <si>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МВт/Гкал/ч/км/МВА</t>
  </si>
  <si>
    <t>год 
начала 
сроительства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</si>
  <si>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</si>
  <si>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</si>
  <si>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</si>
  <si>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</si>
  <si>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</si>
  <si>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</si>
  <si>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</si>
  <si>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</si>
  <si>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</si>
  <si>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</si>
  <si>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</si>
  <si>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</si>
  <si>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</si>
  <si>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</si>
  <si>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</si>
  <si>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</si>
  <si>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</si>
  <si>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</si>
  <si>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</si>
  <si>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</si>
  <si>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</si>
  <si>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</si>
  <si>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</si>
  <si>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</si>
  <si>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</si>
  <si>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Вывод мощностей</t>
  </si>
  <si>
    <t>Полная 
стоимость 
строительства **</t>
  </si>
  <si>
    <t>План 
финансирования 
текущего года</t>
  </si>
  <si>
    <t>Энергосбережение и повышение энергетической эффективности</t>
  </si>
  <si>
    <t>Техническое перевооружение и реконструкция</t>
  </si>
  <si>
    <t>Остаточная стоимость строительства **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</si>
  <si>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</si>
  <si>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</si>
  <si>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</si>
  <si>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</si>
  <si>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6.1.</t>
  </si>
  <si>
    <t>6.2.</t>
  </si>
  <si>
    <t>6.3.</t>
  </si>
  <si>
    <t>6.4.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</si>
  <si>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</si>
  <si>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</si>
  <si>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</si>
  <si>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</si>
  <si>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</si>
  <si>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</si>
  <si>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</si>
  <si>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</si>
  <si>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</si>
  <si>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</si>
  <si>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</si>
  <si>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</si>
  <si>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</si>
  <si>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</si>
  <si>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</si>
  <si>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</si>
  <si>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</si>
  <si>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</si>
  <si>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</si>
  <si>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</si>
  <si>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</si>
  <si>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</si>
  <si>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</si>
  <si>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</si>
  <si>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</si>
  <si>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</si>
  <si>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</si>
  <si>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</si>
  <si>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</si>
  <si>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</si>
  <si>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</si>
  <si>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</si>
  <si>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</si>
  <si>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</si>
  <si>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</si>
  <si>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</si>
  <si>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</si>
  <si>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</si>
  <si>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</si>
  <si>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</si>
  <si>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</si>
  <si>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</si>
  <si>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</si>
  <si>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</si>
  <si>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</si>
  <si>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</si>
  <si>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</si>
  <si>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</si>
  <si>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</si>
  <si>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</si>
  <si>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</si>
  <si>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</si>
  <si>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</si>
  <si>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</si>
  <si>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</si>
  <si>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</si>
  <si>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</si>
  <si>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</si>
  <si>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</si>
  <si>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</si>
  <si>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</si>
  <si>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</si>
  <si>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</si>
  <si>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</si>
  <si>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</si>
  <si>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</si>
  <si>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</si>
  <si>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</si>
  <si>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</si>
  <si>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</si>
  <si>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</si>
  <si>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</si>
  <si>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</si>
  <si>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</si>
  <si>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</si>
  <si>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</si>
  <si>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</si>
  <si>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</si>
  <si>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</si>
  <si>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</si>
  <si>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</si>
  <si>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</si>
  <si>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</si>
  <si>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</si>
  <si>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</si>
  <si>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</si>
  <si>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</si>
  <si>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</si>
  <si>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</si>
  <si>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</si>
  <si>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</si>
  <si>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</si>
  <si>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</si>
  <si>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</si>
  <si>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</si>
  <si>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</si>
  <si>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</si>
  <si>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</si>
  <si>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</si>
  <si>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</si>
  <si>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</si>
  <si>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</si>
  <si>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</si>
  <si>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</si>
  <si>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</si>
  <si>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</si>
  <si>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</si>
  <si>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</si>
  <si>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</si>
  <si>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</si>
  <si>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</si>
  <si>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</si>
  <si>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</si>
  <si>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</si>
  <si>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</si>
  <si>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</si>
  <si>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</si>
  <si>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</si>
  <si>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</si>
  <si>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</si>
  <si>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</si>
  <si>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</si>
  <si>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</si>
  <si>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</si>
  <si>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</si>
  <si>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</si>
  <si>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</si>
  <si>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</si>
  <si>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</si>
  <si>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</si>
  <si>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</si>
  <si>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</si>
  <si>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</si>
  <si>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</si>
  <si>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</si>
  <si>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</si>
  <si>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</si>
  <si>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</si>
  <si>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</si>
  <si>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</si>
  <si>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</si>
  <si>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</si>
  <si>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</si>
  <si>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</si>
  <si>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План года N+1</t>
  </si>
  <si>
    <t>План года N+2 ***</t>
  </si>
  <si>
    <t>Объем финансирования****</t>
  </si>
  <si>
    <t>Отчет об исполнении финансового плана
(заполняется по финансированию)</t>
  </si>
  <si>
    <t>Источники финансирования инвестиционных программ 
(в прогнозных ценах соответствующих лет), млн. рублей</t>
  </si>
  <si>
    <t>План 
года N+1</t>
  </si>
  <si>
    <t>План 
года N+2
***</t>
  </si>
  <si>
    <t>год N-2</t>
  </si>
  <si>
    <t>год N-1</t>
  </si>
  <si>
    <t>от «___»________2010 г. №____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</si>
  <si>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</si>
  <si>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</si>
  <si>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</si>
  <si>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</si>
  <si>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</si>
  <si>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</si>
  <si>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</si>
  <si>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</si>
  <si>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</si>
  <si>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</si>
  <si>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</si>
  <si>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</si>
  <si>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</si>
  <si>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</si>
  <si>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</si>
  <si>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</si>
  <si>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</si>
  <si>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Остаток собственных средств на начало года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</si>
  <si>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</si>
  <si>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</si>
  <si>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</si>
  <si>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Стоимость объекта,
млн.рублей</t>
  </si>
  <si>
    <t>Остаточная 
стоимость 
объекта
на 01.01. года N, 
млн.рублей</t>
  </si>
  <si>
    <t>в соответствии 
с проектно-
сметной 
документацией ***</t>
  </si>
  <si>
    <t>в соответствии 
с проектно-
сметной 
документацией
***</t>
  </si>
  <si>
    <t>Выручка</t>
  </si>
  <si>
    <t>Чистая прибыль</t>
  </si>
  <si>
    <t>Собственный капитал</t>
  </si>
  <si>
    <t>Показатели 
экономической эффективноскти реализации инвестиционного 
проекта ****</t>
  </si>
  <si>
    <t>Финансовый план на период реализации инвестиционной программы
(заполняется по финансированию)</t>
  </si>
  <si>
    <t xml:space="preserve">Краткое описание инвестиционной программы </t>
  </si>
  <si>
    <t>Наименование объекта*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</si>
  <si>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</si>
  <si>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</si>
  <si>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</si>
  <si>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</si>
  <si>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</si>
  <si>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</si>
  <si>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</si>
  <si>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</si>
  <si>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</si>
  <si>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</si>
  <si>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</si>
  <si>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</si>
  <si>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</si>
  <si>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</si>
  <si>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</si>
  <si>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</si>
  <si>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</si>
  <si>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>Приложение  № 1.2</t>
  </si>
  <si>
    <t>Приложение  № 1.1</t>
  </si>
  <si>
    <t>Приложение  № 3.1</t>
  </si>
  <si>
    <t>Приложение  № 3.2</t>
  </si>
  <si>
    <t>Приложение  № 11.2</t>
  </si>
  <si>
    <t>Приложение  № 5</t>
  </si>
  <si>
    <t>Приложение  № 4.2</t>
  </si>
  <si>
    <t>Приложение  № 4.1</t>
  </si>
  <si>
    <t>Приложение  № 2.2</t>
  </si>
  <si>
    <t>I. Контрольные  этапы реализации инвестиционного проекта для генерирующих компаний
(представляется ежеквартально)</t>
  </si>
  <si>
    <t>N</t>
  </si>
  <si>
    <t>N+1</t>
  </si>
  <si>
    <t>N+2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</si>
  <si>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</si>
  <si>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</si>
  <si>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</si>
  <si>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</si>
  <si>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</si>
  <si>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</si>
  <si>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</si>
  <si>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</si>
  <si>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</si>
  <si>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</si>
  <si>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</si>
  <si>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</si>
  <si>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</si>
  <si>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</si>
  <si>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</si>
  <si>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</si>
  <si>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</si>
  <si>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</si>
  <si>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</si>
  <si>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</si>
  <si>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</si>
  <si>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</si>
  <si>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</si>
  <si>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</si>
  <si>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</si>
  <si>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</si>
  <si>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</si>
  <si>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</si>
  <si>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</si>
  <si>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</si>
  <si>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</si>
  <si>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</si>
  <si>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</si>
  <si>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</si>
  <si>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</si>
  <si>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</si>
  <si>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</si>
  <si>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</si>
  <si>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</si>
  <si>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</si>
  <si>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</si>
  <si>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</si>
  <si>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</si>
  <si>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</si>
  <si>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</si>
  <si>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</si>
  <si>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</si>
  <si>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</si>
  <si>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</si>
  <si>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</si>
  <si>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</si>
  <si>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</si>
  <si>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</si>
  <si>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</si>
  <si>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</si>
  <si>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 xml:space="preserve">. . . </t>
  </si>
  <si>
    <t>Продукт 1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</si>
  <si>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</si>
  <si>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</si>
  <si>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</si>
  <si>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</si>
  <si>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</si>
  <si>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</si>
  <si>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</si>
  <si>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</si>
  <si>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</si>
  <si>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</si>
  <si>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</si>
  <si>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</si>
  <si>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</si>
  <si>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</si>
  <si>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</si>
  <si>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</si>
  <si>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</si>
  <si>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</si>
  <si>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</si>
  <si>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</si>
  <si>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</si>
  <si>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</si>
  <si>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</si>
  <si>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</si>
  <si>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</si>
  <si>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</si>
  <si>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</si>
  <si>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</si>
  <si>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</si>
  <si>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</si>
  <si>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</si>
  <si>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</si>
  <si>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</si>
  <si>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</si>
  <si>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</si>
  <si>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4.3</t>
  </si>
  <si>
    <t>Приложение  № 2.3</t>
  </si>
  <si>
    <t>Технические характеристики объектов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</si>
  <si>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</si>
  <si>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</si>
  <si>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</si>
  <si>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</si>
  <si>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</si>
  <si>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</si>
  <si>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</si>
  <si>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N+4</t>
  </si>
  <si>
    <t>N+5</t>
  </si>
  <si>
    <t>N+6</t>
  </si>
  <si>
    <t>N+7</t>
  </si>
  <si>
    <t>N+8</t>
  </si>
  <si>
    <t>год окончания 
строительства объекта</t>
  </si>
  <si>
    <t>Финансовая модель по проекту инвестиционной программы</t>
  </si>
  <si>
    <t>Ввод в эксплуатацию объекта сетевого строительства</t>
  </si>
  <si>
    <t>Начальник ПТО                                                                         Караулова С.Р.</t>
  </si>
  <si>
    <t>от "24" _03_ 2010 года N 114</t>
  </si>
  <si>
    <t>инвестиционной программы  ОАО "ЭлС"</t>
  </si>
  <si>
    <t>Заказчик программы</t>
  </si>
  <si>
    <t>1 год</t>
  </si>
  <si>
    <t>Исполнители программы</t>
  </si>
  <si>
    <t>Ожидаемые результаты</t>
  </si>
  <si>
    <t>Инвестиционная программа содержит:</t>
  </si>
  <si>
    <t>ИТОГО:</t>
  </si>
  <si>
    <t>Паспорт</t>
  </si>
  <si>
    <t>Наименование программы</t>
  </si>
  <si>
    <t>Основание для разработки программы</t>
  </si>
  <si>
    <t>Постановление Правительства РФ от 01.12.2009г. № 977 "Об инвестиционных программах субъектов электроэнергетики", Приказ Минэнерго  России " 114 от 24.03.2010г. "Об утверждении формы инвестиционной программы субьектов электроэнергетики…"</t>
  </si>
  <si>
    <t>Разработчик программы</t>
  </si>
  <si>
    <t>Сроки реализации программы</t>
  </si>
  <si>
    <t>Цели и задачи программы</t>
  </si>
  <si>
    <t>Выполнение инвестиционных орбязательств, повышение качества и надежности энергоснабжения потребителей</t>
  </si>
  <si>
    <t>Основные направления инвестиционной программы (перечень инвестиционных проектов)</t>
  </si>
  <si>
    <t>Источники финансирования программы</t>
  </si>
  <si>
    <t>а) перечень инвестиционных проектов</t>
  </si>
  <si>
    <t>Необходимые затраты, млн.руб (без НДС)</t>
  </si>
  <si>
    <t>б) краткое описание инвестиционной программы по основным направлениям инвестиционных проектов</t>
  </si>
  <si>
    <r>
      <t xml:space="preserve"> </t>
    </r>
    <r>
      <rPr>
        <sz val="12"/>
        <rFont val="Times New Roman"/>
        <family val="1"/>
      </rPr>
      <t xml:space="preserve"> В соответствии с нормативными сроками службы кабели с алюминиевой оболочкой используются 25 лет. Свыше 70км электрических кабелей напряжением 0.4, 6, 10кВ  подлежат замене. Наиболее долго служащие кабели со свинцовой оболочкой в условиях города с развитой промышленной инфраструктурой, коммунальными сетями, высоким уровнем подпочвенных вод подвергаются ускоренному разрушению водой с достаточно высоким содержанием щелочи. В данных условиях наиболее целесообразна прокладка более стойких к износу и разрушению кабелей с повышенными защитными свойствами из сшитого полиэтилена, соединение кабелей с применением более прочных и дешевых, в отличии от традиционных свинцовых, термоусаживаемых кабельных муфт на основе силикона. 
</t>
    </r>
  </si>
  <si>
    <t>Начальник ПТО                                                            Караулова С.Р.</t>
  </si>
  <si>
    <t>Собственные средства: - прибыль, направляемая на инвестиции.</t>
  </si>
  <si>
    <t>и план их финансирования</t>
  </si>
  <si>
    <t>_______________С.А.Ольховиков</t>
  </si>
  <si>
    <t>ААШв 3х95</t>
  </si>
  <si>
    <t>ОАО "ЭлС" на 2014 год</t>
  </si>
  <si>
    <t>____________Ольховиков С.А.</t>
  </si>
  <si>
    <t>________________________Ольховиков С.А.</t>
  </si>
  <si>
    <t>__________________Ольховиков С.А.</t>
  </si>
  <si>
    <t>________________Ольховиков С.А.</t>
  </si>
  <si>
    <t xml:space="preserve">Заключение договоров на поставку основного оборудования </t>
  </si>
  <si>
    <t>Приложение № 1.3
к приказу Минэнерго России
от 24.03.2010 № 114</t>
  </si>
  <si>
    <t>(в ред. Приказа Минэнерго России от 01.08.2012 № 364)</t>
  </si>
  <si>
    <t>С.А.Ольховиков</t>
  </si>
  <si>
    <t>"</t>
  </si>
  <si>
    <t>года</t>
  </si>
  <si>
    <t>Прогноз ввода/вывода объектов</t>
  </si>
  <si>
    <t>Ввод мощностей *</t>
  </si>
  <si>
    <t>Первоначальная стоимость вводимых основных средств (без НДС)**</t>
  </si>
  <si>
    <t>Ввод основных средств сетевых организаций</t>
  </si>
  <si>
    <t>План года 
N + 1</t>
  </si>
  <si>
    <t>План года 
N + 2</t>
  </si>
  <si>
    <t>МВт, Гкал/час, км, МВ·А</t>
  </si>
  <si>
    <t>I кв.</t>
  </si>
  <si>
    <t>II кв.</t>
  </si>
  <si>
    <t>III кв.</t>
  </si>
  <si>
    <t>IV кв.</t>
  </si>
  <si>
    <t>итого</t>
  </si>
  <si>
    <t>N + 1</t>
  </si>
  <si>
    <t>N + 2</t>
  </si>
  <si>
    <t>млн. руб.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</si>
  <si>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</si>
  <si>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</si>
  <si>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</si>
  <si>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км</t>
  </si>
  <si>
    <t>Процент 
освоения 
сметной стоимости
, %</t>
  </si>
  <si>
    <t>Техническая 
готовность 
объекта
, %
**</t>
  </si>
  <si>
    <t>Смоленская обл.</t>
  </si>
  <si>
    <t>Итого                      млн. руб.</t>
  </si>
  <si>
    <t>______________   С.А. Ольховиков</t>
  </si>
  <si>
    <t>Выручка от основной деятельности 
(Передача электроэнергии)</t>
  </si>
  <si>
    <t xml:space="preserve">Выручка от прочей деятельности </t>
  </si>
  <si>
    <t>Начальник ПЭО ОАО "ЭлС"                                                                   А.С. Шпекторов</t>
  </si>
  <si>
    <t>от «24»___03__2010 г. №_2011</t>
  </si>
  <si>
    <t>от «24»___03___2010 г. №2011</t>
  </si>
  <si>
    <t>ОАО "ЭлС" на 2015 год</t>
  </si>
  <si>
    <t>"__" ______ 2014года</t>
  </si>
  <si>
    <t>Техническое перевооружение трансформаторных подстанций. Замена трансформаторов 10/0,4кВ, вводных и  секционных выключателей в РУ-0.4кВ. Техническое перевооружение Т-1 ПС 110/6кВ "Стройбаза", замена высоковольтных вводов 110кВ.</t>
  </si>
  <si>
    <t>Реконструкция кабельных линий 10кВ.</t>
  </si>
  <si>
    <t>Реконструкция эл.сетей ремонтно-произзводственной базы ОАО "ЭлС".</t>
  </si>
  <si>
    <t>Расширение просек ВЛ-6-10кВ до ширины охранных зон ВЛ.</t>
  </si>
  <si>
    <t>Улучшение надежности и качества электроснабжения потребителей г.Десногорска; уменьшение потерь электроэнергии, продление срока службы оборудования, уменьшение затрат на текущий и капитальный ремонт.</t>
  </si>
  <si>
    <t>Проектные работы по реконструкции ЗРУ-6кВ ПС 110/6кВ «Стройбаза».</t>
  </si>
  <si>
    <t>Реконструкция двух КЛ-10кВ от ЦРП-2 до ТП-3-6.</t>
  </si>
  <si>
    <t>Техническое перевооружение РУ-10кВ ТП-10/0,4кВ № 33.</t>
  </si>
  <si>
    <t>Техническое перевооружение  оборудования 2 секции 110кВ ПС 110/6 кВ  «Стройбаза» (трансформатор 110/6кВ и высоковольтные ввода).</t>
  </si>
  <si>
    <t xml:space="preserve">Техническое перевооружение  ТП10/0,4кв № 2-3 с заменой трансформаторов на трансформаторы большей мощности. </t>
  </si>
  <si>
    <t>Техническое перевооружение.  Техническое перевооружение Т-1 ПС 110/6кВ "Стройбаза", замена высоковольтных вводов 110кВ.</t>
  </si>
  <si>
    <t>Техническое перевооружение. Техническое перевооружение трансформаторных подстанций. Замена трансформаторов 10/0,4кВ, вводных и  секционных выключателей в РУ-0.4кВ. Замена ячеек КСО РУ-10</t>
  </si>
  <si>
    <r>
      <t xml:space="preserve"> </t>
    </r>
    <r>
      <rPr>
        <sz val="12"/>
        <rFont val="Times New Roman"/>
        <family val="1"/>
      </rPr>
      <t xml:space="preserve"> Для повышения надежности электроснабжения потребителей и создания возможности для технолочического присоединения необходимо выполнить реконструкцию ТП 10/0,4кВ № 2-3 с заменой трансформаторов 2х400 кВА на трансформаторы 2х630кВА, заменой предохранителей и автоматических выключателей (вводных и секционного). Необходимость замены ячеек КСО РУ-10кВ ТП-33 обусловлена тем, что оборудование выработало свой ресурс, имеет ненадежносмть конструкцию и высокую вероятность отказов срабатывания.</t>
    </r>
  </si>
  <si>
    <t>Техническое перевооружение. Замена кабельных линий.</t>
  </si>
  <si>
    <t>Расширение просек ВЛ-6-10кВ до ширины охранных зон.</t>
  </si>
  <si>
    <r>
      <t xml:space="preserve"> </t>
    </r>
    <r>
      <rPr>
        <sz val="12"/>
        <rFont val="Times New Roman"/>
        <family val="1"/>
      </rPr>
      <t xml:space="preserve">  В настоящее время просеки ВЛ-6-10кВ заужены по отношению в нормируемой величине в соответствии с ПУЭ. Расширение просек до нормируемой величины позволит минимизировать риски аварийных отключений и, как следствие, сократить недоотпуск электроэнергии и экономический ущерб для потребителей и электросетевой компании.
</t>
    </r>
  </si>
  <si>
    <t>Инвестиционная программа по техническому перевооружению и реконструкции объектов электрических сетей ОАО "ЭлС"</t>
  </si>
  <si>
    <t>Проектные работы по техническому перевооружению ЦРП-1.</t>
  </si>
  <si>
    <t xml:space="preserve">Перечень инвестиционных проектов на период реализации инвестиционной программы ОАО "ЭлС" на 2015 год </t>
  </si>
  <si>
    <t>«___»________ 2014 года</t>
  </si>
  <si>
    <t>П</t>
  </si>
  <si>
    <t>Проектные работы по теме "Техническое перевооружение ЦРП-1"</t>
  </si>
  <si>
    <t>План года N (2015)</t>
  </si>
  <si>
    <t>План 
года 2015</t>
  </si>
  <si>
    <t>Проектные работы по теме "Реконструкция ЗРУ-6кВ ПС 110/6кВ "Стройбаза""</t>
  </si>
  <si>
    <t>По ЦРП и ПС:</t>
  </si>
  <si>
    <t>Техническое перевооружение РУ-10кВ ТП-10/0,4кВ № 33</t>
  </si>
  <si>
    <t>П/С</t>
  </si>
  <si>
    <t>0,46</t>
  </si>
  <si>
    <t>0,5</t>
  </si>
  <si>
    <t>По основным фондам:</t>
  </si>
  <si>
    <t>1,4</t>
  </si>
  <si>
    <t>Реконструкция внешнего электроснабжения и внутренних сетей электроснабжения Базы главного энергетика ОАО «ЭлС».</t>
  </si>
  <si>
    <t>2х0,4</t>
  </si>
  <si>
    <t xml:space="preserve">                                                                                                      Стоимость основных этапов работ по реализации инвестиционной программы ОАО "ЭлС" на год    2015</t>
  </si>
  <si>
    <t>2 ТМ-10/0,4кВ</t>
  </si>
  <si>
    <t>2х0,63</t>
  </si>
  <si>
    <t>План года 2015</t>
  </si>
  <si>
    <t>14</t>
  </si>
  <si>
    <t xml:space="preserve">Необходимость диагностики и капитального ремонта трансформатора Т-2 (ТДН-10000) ПС 110/6кВ «Стройбаза»  обусловлена следующим:
ПС «Стройбаза» находится в эксплуатации с 1974г., оборудование подстанции выработало свой ресурс и морально устарело.
До 2012 года ремонт и реконструкция указанного оборудования не проводились, т.к. по планам развития и электрификации объектов САЭС было запланировано строительство силами  Смоленской АЭС подстанции замещения «Стройбаза 2» взамен существующей ПС «Стройбаза». В 2012 году Смоленской АЭС исключено из ближайших планов строительство подстанции замещения ПС 110/6кВ «Стройбаза-2».
В результате аварии (с последующим возгоранием) на ПС 110/6кВ «Сройбаза» в 2009 году вышел из строя один трансформатор и 1 секция ЗРУ-6кВ.  Для обеспечения требуемой надежности электроснабжения потребителей ОАО «ЭлС», подключенных от существующей ПС 110/6кВ «Стройбаза», выполнены работы по  восстановлению поврежденного в результате аварии трансформатора Т-1. После ввода в работу трансформатора Т-1 необходимо выполнить работы по диагностике и капитальному ремонту трансформаора Т-2 и замене высоковольных вводов.
</t>
  </si>
  <si>
    <t>промзона САЭС</t>
  </si>
  <si>
    <t>сокращение недоотпуска электроэнергии и экономического ущерба для потребителей и электросетевой компании</t>
  </si>
  <si>
    <t>повышение качества и надежности электроснабжения объектов компании, снижение потерь на собств.нужды</t>
  </si>
  <si>
    <t>повышение уровня технической оснащенности</t>
  </si>
  <si>
    <t>повышение качества и надежности электроснабжения потребителей,создание возможности тех.присоединения для потребителей</t>
  </si>
  <si>
    <t>«___»________ 20_14_ года</t>
  </si>
  <si>
    <t xml:space="preserve">по состоянию на _01.01.2015г. </t>
  </si>
  <si>
    <t>«___»________ 2014года</t>
  </si>
  <si>
    <t>2015 год</t>
  </si>
  <si>
    <t>План *2015 года млн.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</si>
</sst>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.0#####"/>
    <numFmt numFmtId="165" formatCode="_(* #,##0_);_(* \(#,##0\);_(* &quot;-&quot;_);_(@_)"/>
    <numFmt numFmtId="166" formatCode="#,##0.0"/>
    <numFmt numFmtId="167" formatCode="#,##0.000"/>
    <numFmt numFmtId="168" formatCode="0.0%"/>
    <numFmt numFmtId="169" formatCode="_(* #,##0.00_);_(* \(#,##0.00\);_(* &quot;-&quot;_);_(@_)"/>
    <numFmt numFmtId="170" formatCode="0.000"/>
  </numFmts>
  <fonts count="6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63"/>
      <name val="Times New Roman"/>
      <family val="1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b/>
      <sz val="1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7.35"/>
      <color indexed="8"/>
      <name val="Calibri"/>
      <family val="0"/>
    </font>
    <font>
      <u val="single"/>
      <sz val="12"/>
      <color indexed="12"/>
      <name val="Times New Roman"/>
      <family val="0"/>
    </font>
    <font>
      <b/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29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2" fillId="0" borderId="33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40" xfId="0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7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right" vertical="center"/>
    </xf>
    <xf numFmtId="1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2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right" vertical="center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center" wrapText="1"/>
    </xf>
    <xf numFmtId="0" fontId="43" fillId="0" borderId="27" xfId="0" applyFont="1" applyBorder="1" applyAlignment="1">
      <alignment/>
    </xf>
    <xf numFmtId="0" fontId="22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57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0" xfId="0" applyFont="1" applyAlignment="1">
      <alignment horizontal="right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right" vertical="top" wrapText="1"/>
    </xf>
    <xf numFmtId="0" fontId="22" fillId="0" borderId="2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justify" vertical="center" wrapText="1"/>
    </xf>
    <xf numFmtId="0" fontId="0" fillId="0" borderId="62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justify" vertical="center" wrapText="1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54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distributed"/>
    </xf>
    <xf numFmtId="0" fontId="29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8" fillId="0" borderId="11" xfId="0" applyFont="1" applyBorder="1" applyAlignment="1">
      <alignment horizontal="center" vertical="distributed" wrapText="1"/>
    </xf>
    <xf numFmtId="0" fontId="0" fillId="0" borderId="0" xfId="54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" fontId="27" fillId="0" borderId="0" xfId="0" applyNumberFormat="1" applyFont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0" fillId="0" borderId="63" xfId="0" applyFont="1" applyBorder="1" applyAlignment="1">
      <alignment vertical="center"/>
    </xf>
    <xf numFmtId="3" fontId="33" fillId="0" borderId="4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" fontId="33" fillId="0" borderId="65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5" fillId="0" borderId="0" xfId="0" applyFont="1" applyAlignment="1">
      <alignment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3" fontId="33" fillId="0" borderId="66" xfId="0" applyNumberFormat="1" applyFont="1" applyBorder="1" applyAlignment="1">
      <alignment vertical="center"/>
    </xf>
    <xf numFmtId="10" fontId="33" fillId="0" borderId="65" xfId="0" applyNumberFormat="1" applyFont="1" applyBorder="1" applyAlignment="1">
      <alignment vertical="center"/>
    </xf>
    <xf numFmtId="9" fontId="33" fillId="0" borderId="66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33" fillId="0" borderId="63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10" fontId="33" fillId="0" borderId="69" xfId="0" applyNumberFormat="1" applyFont="1" applyBorder="1" applyAlignment="1">
      <alignment vertical="center"/>
    </xf>
    <xf numFmtId="10" fontId="33" fillId="0" borderId="21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0" fontId="33" fillId="0" borderId="60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0" fontId="33" fillId="0" borderId="11" xfId="0" applyNumberFormat="1" applyFont="1" applyFill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33" fillId="0" borderId="16" xfId="0" applyNumberFormat="1" applyFont="1" applyFill="1" applyBorder="1" applyAlignment="1">
      <alignment vertical="center"/>
    </xf>
    <xf numFmtId="4" fontId="33" fillId="0" borderId="16" xfId="0" applyNumberFormat="1" applyFont="1" applyFill="1" applyBorder="1" applyAlignment="1">
      <alignment vertical="center"/>
    </xf>
    <xf numFmtId="4" fontId="33" fillId="0" borderId="15" xfId="0" applyNumberFormat="1" applyFont="1" applyFill="1" applyBorder="1" applyAlignment="1">
      <alignment vertical="center"/>
    </xf>
    <xf numFmtId="0" fontId="30" fillId="0" borderId="24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65" fontId="36" fillId="0" borderId="11" xfId="0" applyNumberFormat="1" applyFont="1" applyBorder="1" applyAlignment="1">
      <alignment vertical="center"/>
    </xf>
    <xf numFmtId="165" fontId="36" fillId="0" borderId="13" xfId="0" applyNumberFormat="1" applyFont="1" applyBorder="1" applyAlignment="1">
      <alignment vertical="center"/>
    </xf>
    <xf numFmtId="165" fontId="33" fillId="0" borderId="11" xfId="0" applyNumberFormat="1" applyFont="1" applyBorder="1" applyAlignment="1">
      <alignment vertical="center"/>
    </xf>
    <xf numFmtId="165" fontId="33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165" fontId="36" fillId="0" borderId="16" xfId="0" applyNumberFormat="1" applyFont="1" applyBorder="1" applyAlignment="1">
      <alignment vertical="center"/>
    </xf>
    <xf numFmtId="165" fontId="36" fillId="0" borderId="15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165" fontId="33" fillId="0" borderId="11" xfId="0" applyNumberFormat="1" applyFont="1" applyFill="1" applyBorder="1" applyAlignment="1">
      <alignment vertical="center"/>
    </xf>
    <xf numFmtId="165" fontId="33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167" fontId="33" fillId="0" borderId="11" xfId="0" applyNumberFormat="1" applyFont="1" applyBorder="1" applyAlignment="1">
      <alignment horizontal="center" vertical="center"/>
    </xf>
    <xf numFmtId="167" fontId="33" fillId="0" borderId="13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65" fontId="36" fillId="0" borderId="11" xfId="0" applyNumberFormat="1" applyFont="1" applyFill="1" applyBorder="1" applyAlignment="1">
      <alignment vertical="center"/>
    </xf>
    <xf numFmtId="165" fontId="36" fillId="0" borderId="13" xfId="0" applyNumberFormat="1" applyFont="1" applyFill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168" fontId="36" fillId="0" borderId="11" xfId="0" applyNumberFormat="1" applyFont="1" applyFill="1" applyBorder="1" applyAlignment="1">
      <alignment vertical="center"/>
    </xf>
    <xf numFmtId="168" fontId="36" fillId="0" borderId="13" xfId="0" applyNumberFormat="1" applyFont="1" applyFill="1" applyBorder="1" applyAlignment="1">
      <alignment vertical="center"/>
    </xf>
    <xf numFmtId="169" fontId="36" fillId="0" borderId="11" xfId="0" applyNumberFormat="1" applyFont="1" applyFill="1" applyBorder="1" applyAlignment="1">
      <alignment vertical="center"/>
    </xf>
    <xf numFmtId="169" fontId="36" fillId="0" borderId="13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169" fontId="36" fillId="0" borderId="16" xfId="0" applyNumberFormat="1" applyFont="1" applyFill="1" applyBorder="1" applyAlignment="1">
      <alignment vertical="center"/>
    </xf>
    <xf numFmtId="169" fontId="36" fillId="0" borderId="15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left" indent="3"/>
    </xf>
    <xf numFmtId="0" fontId="43" fillId="0" borderId="11" xfId="0" applyFont="1" applyBorder="1" applyAlignment="1">
      <alignment horizontal="left" inden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left" indent="2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2" fontId="46" fillId="0" borderId="0" xfId="0" applyNumberFormat="1" applyFont="1" applyAlignment="1">
      <alignment horizontal="right" vertical="top" wrapText="1"/>
    </xf>
    <xf numFmtId="9" fontId="29" fillId="0" borderId="0" xfId="58" applyFont="1" applyAlignment="1">
      <alignment vertical="center"/>
    </xf>
    <xf numFmtId="0" fontId="37" fillId="0" borderId="0" xfId="0" applyFont="1" applyAlignment="1">
      <alignment/>
    </xf>
    <xf numFmtId="0" fontId="47" fillId="0" borderId="0" xfId="0" applyFont="1" applyFill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 horizontal="center"/>
    </xf>
    <xf numFmtId="17" fontId="37" fillId="0" borderId="1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2" fontId="49" fillId="0" borderId="0" xfId="0" applyNumberFormat="1" applyFont="1" applyAlignment="1">
      <alignment horizontal="right" vertical="top" wrapText="1"/>
    </xf>
    <xf numFmtId="0" fontId="41" fillId="0" borderId="3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top" wrapText="1"/>
    </xf>
    <xf numFmtId="0" fontId="41" fillId="0" borderId="40" xfId="0" applyFont="1" applyBorder="1" applyAlignment="1">
      <alignment vertical="top" wrapText="1"/>
    </xf>
    <xf numFmtId="0" fontId="38" fillId="0" borderId="16" xfId="0" applyFont="1" applyBorder="1" applyAlignment="1">
      <alignment horizontal="justify" vertical="top" wrapText="1"/>
    </xf>
    <xf numFmtId="0" fontId="3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170" fontId="4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45" fillId="0" borderId="0" xfId="0" applyFont="1" applyAlignment="1">
      <alignment/>
    </xf>
    <xf numFmtId="16" fontId="47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42" fillId="0" borderId="0" xfId="0" applyFont="1" applyAlignment="1">
      <alignment horizontal="center"/>
    </xf>
    <xf numFmtId="170" fontId="57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42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20" fillId="0" borderId="0" xfId="0" applyFont="1" applyFill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16" fontId="47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16" fontId="47" fillId="0" borderId="53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17" fontId="37" fillId="0" borderId="11" xfId="0" applyNumberFormat="1" applyFont="1" applyFill="1" applyBorder="1" applyAlignment="1">
      <alignment horizontal="center" wrapText="1"/>
    </xf>
    <xf numFmtId="17" fontId="47" fillId="0" borderId="11" xfId="0" applyNumberFormat="1" applyFont="1" applyFill="1" applyBorder="1" applyAlignment="1">
      <alignment horizontal="center" wrapText="1"/>
    </xf>
    <xf numFmtId="17" fontId="47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0" fillId="24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70" fontId="2" fillId="24" borderId="14" xfId="0" applyNumberFormat="1" applyFont="1" applyFill="1" applyBorder="1" applyAlignment="1">
      <alignment horizontal="center" vertical="center" wrapText="1"/>
    </xf>
    <xf numFmtId="170" fontId="0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0" fontId="47" fillId="24" borderId="14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/>
    </xf>
    <xf numFmtId="170" fontId="47" fillId="24" borderId="11" xfId="0" applyNumberFormat="1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7" fillId="0" borderId="0" xfId="0" applyNumberFormat="1" applyFont="1" applyFill="1" applyAlignment="1">
      <alignment horizontal="center" vertical="top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52" xfId="0" applyFont="1" applyBorder="1" applyAlignment="1">
      <alignment horizontal="center"/>
    </xf>
    <xf numFmtId="2" fontId="46" fillId="0" borderId="0" xfId="0" applyNumberFormat="1" applyFont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0" fillId="24" borderId="11" xfId="0" applyNumberFormat="1" applyFont="1" applyFill="1" applyBorder="1" applyAlignment="1">
      <alignment horizontal="center"/>
    </xf>
    <xf numFmtId="0" fontId="20" fillId="24" borderId="27" xfId="0" applyNumberFormat="1" applyFont="1" applyFill="1" applyBorder="1" applyAlignment="1">
      <alignment horizontal="center" vertical="center"/>
    </xf>
    <xf numFmtId="0" fontId="20" fillId="24" borderId="20" xfId="0" applyNumberFormat="1" applyFont="1" applyFill="1" applyBorder="1" applyAlignment="1">
      <alignment horizontal="center" vertical="center"/>
    </xf>
    <xf numFmtId="0" fontId="20" fillId="24" borderId="53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0" fontId="42" fillId="0" borderId="27" xfId="0" applyNumberFormat="1" applyFont="1" applyBorder="1" applyAlignment="1">
      <alignment horizontal="center" wrapText="1"/>
    </xf>
    <xf numFmtId="0" fontId="42" fillId="0" borderId="20" xfId="0" applyNumberFormat="1" applyFont="1" applyBorder="1" applyAlignment="1">
      <alignment horizontal="center" wrapText="1"/>
    </xf>
    <xf numFmtId="0" fontId="42" fillId="0" borderId="53" xfId="0" applyNumberFormat="1" applyFont="1" applyBorder="1" applyAlignment="1">
      <alignment horizont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wrapText="1"/>
    </xf>
    <xf numFmtId="0" fontId="20" fillId="0" borderId="20" xfId="0" applyNumberFormat="1" applyFont="1" applyBorder="1" applyAlignment="1">
      <alignment horizontal="center" wrapText="1"/>
    </xf>
    <xf numFmtId="0" fontId="20" fillId="0" borderId="53" xfId="0" applyNumberFormat="1" applyFont="1" applyBorder="1" applyAlignment="1">
      <alignment horizontal="center" wrapText="1"/>
    </xf>
    <xf numFmtId="0" fontId="56" fillId="0" borderId="0" xfId="0" applyFont="1" applyAlignment="1">
      <alignment horizontal="justify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4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73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20" fillId="0" borderId="73" xfId="0" applyFont="1" applyFill="1" applyBorder="1" applyAlignment="1">
      <alignment horizontal="right"/>
    </xf>
    <xf numFmtId="0" fontId="20" fillId="0" borderId="59" xfId="0" applyFont="1" applyFill="1" applyBorder="1" applyAlignment="1">
      <alignment horizontal="center" vertical="top"/>
    </xf>
    <xf numFmtId="49" fontId="20" fillId="0" borderId="73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49" fontId="20" fillId="0" borderId="73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1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7" fillId="0" borderId="0" xfId="0" applyFont="1" applyAlignment="1">
      <alignment horizontal="right"/>
    </xf>
    <xf numFmtId="0" fontId="0" fillId="0" borderId="27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30" fillId="0" borderId="2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 vertical="top" wrapText="1"/>
    </xf>
    <xf numFmtId="0" fontId="48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7" xfId="0" applyFont="1" applyBorder="1" applyAlignment="1">
      <alignment horizontal="justify" vertical="top" wrapText="1"/>
    </xf>
    <xf numFmtId="0" fontId="41" fillId="0" borderId="40" xfId="0" applyFont="1" applyBorder="1" applyAlignment="1">
      <alignment horizontal="justify" vertical="top" wrapText="1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0352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95"/>
          <c:w val="0.919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'[1]Лист1'!$A$68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'[1]Лист1'!$B$66:$K$66</c:f>
              <c:numCache>
                <c:ptCount val="10"/>
                <c:pt idx="0">
                  <c:v>-265258212.57142866</c:v>
                </c:pt>
                <c:pt idx="1">
                  <c:v>-69335094.8571429</c:v>
                </c:pt>
                <c:pt idx="2">
                  <c:v>181736262.47885728</c:v>
                </c:pt>
                <c:pt idx="3">
                  <c:v>511337418.11587286</c:v>
                </c:pt>
                <c:pt idx="4">
                  <c:v>1038486045.7635219</c:v>
                </c:pt>
                <c:pt idx="5">
                  <c:v>1889528962.3941147</c:v>
                </c:pt>
                <c:pt idx="6">
                  <c:v>3279395678.5361924</c:v>
                </c:pt>
                <c:pt idx="7">
                  <c:v>5750544752.124074</c:v>
                </c:pt>
                <c:pt idx="8">
                  <c:v>9919805125.558464</c:v>
                </c:pt>
                <c:pt idx="9">
                  <c:v>17369284731.507572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'[1]Лист1'!$A$69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'[1]Лист1'!$B$28:$K$28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'[1]Лист1'!$B$69:$K$69</c:f>
              <c:numCache>
                <c:ptCount val="10"/>
                <c:pt idx="0">
                  <c:v>-250087841.16623992</c:v>
                </c:pt>
                <c:pt idx="1">
                  <c:v>-85893986.20092833</c:v>
                </c:pt>
                <c:pt idx="2">
                  <c:v>101137990.71060714</c:v>
                </c:pt>
                <c:pt idx="3">
                  <c:v>319388314.74496007</c:v>
                </c:pt>
                <c:pt idx="4">
                  <c:v>629663275.404293</c:v>
                </c:pt>
                <c:pt idx="5">
                  <c:v>1074922153.7088666</c:v>
                </c:pt>
                <c:pt idx="6">
                  <c:v>1721292998.4208846</c:v>
                </c:pt>
                <c:pt idx="7">
                  <c:v>2742832175.477431</c:v>
                </c:pt>
                <c:pt idx="8">
                  <c:v>4274845622.2075176</c:v>
                </c:pt>
                <c:pt idx="9">
                  <c:v>6708040941.224838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92275"/>
          <c:w val="0.835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21</xdr:row>
      <xdr:rowOff>190500</xdr:rowOff>
    </xdr:from>
    <xdr:to>
      <xdr:col>10</xdr:col>
      <xdr:colOff>1247775</xdr:colOff>
      <xdr:row>34</xdr:row>
      <xdr:rowOff>0</xdr:rowOff>
    </xdr:to>
    <xdr:graphicFrame>
      <xdr:nvGraphicFramePr>
        <xdr:cNvPr id="1" name="Диаграмма 2"/>
        <xdr:cNvGraphicFramePr/>
      </xdr:nvGraphicFramePr>
      <xdr:xfrm>
        <a:off x="6267450" y="4410075"/>
        <a:ext cx="3857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dm.yar.ru/Documents%20and%20Settings/NikolaychukIK/Local%20Settings/Temporary%20Internet%20Files/Content.Outlook/JQCH7WJP/D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B28">
            <v>1</v>
          </cell>
          <cell r="C28">
            <v>2</v>
          </cell>
          <cell r="D28">
            <v>3</v>
          </cell>
          <cell r="E28">
            <v>4</v>
          </cell>
          <cell r="F28">
            <v>5</v>
          </cell>
          <cell r="G28">
            <v>6</v>
          </cell>
          <cell r="H28">
            <v>7</v>
          </cell>
          <cell r="I28">
            <v>8</v>
          </cell>
          <cell r="J28">
            <v>9</v>
          </cell>
          <cell r="K28">
            <v>10</v>
          </cell>
        </row>
        <row r="66">
          <cell r="B66">
            <v>-265258212.57142866</v>
          </cell>
          <cell r="C66">
            <v>-69335094.8571429</v>
          </cell>
          <cell r="D66">
            <v>181736262.47885728</v>
          </cell>
          <cell r="E66">
            <v>511337418.11587286</v>
          </cell>
          <cell r="F66">
            <v>1038486045.7635219</v>
          </cell>
          <cell r="G66">
            <v>1889528962.3941147</v>
          </cell>
          <cell r="H66">
            <v>3279395678.5361924</v>
          </cell>
          <cell r="I66">
            <v>5750544752.124074</v>
          </cell>
          <cell r="J66">
            <v>9919805125.558464</v>
          </cell>
          <cell r="K66">
            <v>17369284731.507572</v>
          </cell>
        </row>
        <row r="68">
          <cell r="A68" t="str">
            <v>PV</v>
          </cell>
        </row>
        <row r="69">
          <cell r="A69" t="str">
            <v>NPV (без учета продажи)</v>
          </cell>
          <cell r="B69">
            <v>-250087841.16623992</v>
          </cell>
          <cell r="C69">
            <v>-85893986.20092833</v>
          </cell>
          <cell r="D69">
            <v>101137990.71060714</v>
          </cell>
          <cell r="E69">
            <v>319388314.74496007</v>
          </cell>
          <cell r="F69">
            <v>629663275.404293</v>
          </cell>
          <cell r="G69">
            <v>1074922153.7088666</v>
          </cell>
          <cell r="H69">
            <v>1721292998.4208846</v>
          </cell>
          <cell r="I69">
            <v>2742832175.477431</v>
          </cell>
          <cell r="J69">
            <v>4274845622.2075176</v>
          </cell>
          <cell r="K69">
            <v>6708040941.224838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5" zoomScaleNormal="75" zoomScalePageLayoutView="0" workbookViewId="0" topLeftCell="A1">
      <selection activeCell="R25" sqref="R25"/>
    </sheetView>
  </sheetViews>
  <sheetFormatPr defaultColWidth="9.00390625" defaultRowHeight="15.75"/>
  <cols>
    <col min="1" max="1" width="5.00390625" style="0" customWidth="1"/>
    <col min="2" max="2" width="47.25390625" style="0" customWidth="1"/>
    <col min="7" max="7" width="11.50390625" style="0" customWidth="1"/>
    <col min="10" max="10" width="6.375" style="0" customWidth="1"/>
    <col min="11" max="11" width="5.875" style="0" customWidth="1"/>
    <col min="12" max="12" width="6.875" style="0" customWidth="1"/>
    <col min="13" max="13" width="6.50390625" style="0" customWidth="1"/>
    <col min="14" max="14" width="6.375" style="0" customWidth="1"/>
    <col min="15" max="15" width="5.875" style="0" customWidth="1"/>
    <col min="16" max="16" width="5.625" style="0" customWidth="1"/>
    <col min="17" max="17" width="6.375" style="0" customWidth="1"/>
  </cols>
  <sheetData>
    <row r="1" spans="1:17" ht="15.75">
      <c r="A1" s="1"/>
      <c r="B1" s="1"/>
      <c r="C1" s="1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4" t="s">
        <v>429</v>
      </c>
    </row>
    <row r="2" spans="1:17" ht="15.75">
      <c r="A2" s="1"/>
      <c r="B2" s="1"/>
      <c r="C2" s="1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4" t="s">
        <v>363</v>
      </c>
    </row>
    <row r="3" spans="1:17" ht="15.75">
      <c r="A3" s="1"/>
      <c r="B3" s="1"/>
      <c r="C3" s="1"/>
      <c r="D3" s="15"/>
      <c r="E3" s="15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4" t="s">
        <v>84</v>
      </c>
    </row>
    <row r="4" spans="1:17" ht="15.75">
      <c r="A4" s="226"/>
      <c r="B4" s="226"/>
      <c r="C4" s="226"/>
      <c r="D4" s="226"/>
      <c r="E4" s="226"/>
      <c r="F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ht="15.75">
      <c r="A5" s="1"/>
      <c r="B5" s="1"/>
      <c r="C5" s="1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1"/>
      <c r="P5" s="1"/>
      <c r="Q5" s="4" t="s">
        <v>364</v>
      </c>
    </row>
    <row r="6" spans="1:17" ht="15.75">
      <c r="A6" s="1"/>
      <c r="B6" s="1"/>
      <c r="C6" s="1"/>
      <c r="D6" s="15"/>
      <c r="E6" s="15"/>
      <c r="F6" s="15"/>
      <c r="G6" s="15"/>
      <c r="H6" s="15"/>
      <c r="I6" s="15"/>
      <c r="J6" s="1"/>
      <c r="K6" s="1"/>
      <c r="L6" s="1"/>
      <c r="M6" s="1"/>
      <c r="N6" s="1"/>
      <c r="O6" s="1"/>
      <c r="P6" s="1"/>
      <c r="Q6" s="4" t="s">
        <v>72</v>
      </c>
    </row>
    <row r="7" spans="1:17" ht="15.75">
      <c r="A7" s="1"/>
      <c r="B7" s="456" t="s">
        <v>639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1"/>
      <c r="N7" s="1"/>
      <c r="O7" s="1"/>
      <c r="P7" s="1"/>
      <c r="Q7" s="4" t="s">
        <v>577</v>
      </c>
    </row>
    <row r="8" spans="1:17" ht="15.75">
      <c r="A8" s="1"/>
      <c r="B8" s="1"/>
      <c r="C8" s="1"/>
      <c r="D8" s="226" t="s">
        <v>576</v>
      </c>
      <c r="E8" s="15"/>
      <c r="G8" s="15"/>
      <c r="H8" s="15"/>
      <c r="I8" s="15"/>
      <c r="J8" s="1"/>
      <c r="K8" s="1"/>
      <c r="L8" s="1"/>
      <c r="M8" s="1"/>
      <c r="N8" s="1"/>
      <c r="O8" s="1"/>
      <c r="P8" s="457" t="s">
        <v>366</v>
      </c>
      <c r="Q8" s="457"/>
    </row>
    <row r="9" spans="1:17" ht="15.75">
      <c r="A9" s="1"/>
      <c r="B9" s="1"/>
      <c r="C9" s="1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409" t="s">
        <v>640</v>
      </c>
    </row>
    <row r="10" spans="1:17" ht="15.75">
      <c r="A10" s="1"/>
      <c r="B10" s="1"/>
      <c r="C10" s="1"/>
      <c r="D10" s="15"/>
      <c r="E10" s="15"/>
      <c r="F10" s="15"/>
      <c r="G10" s="15"/>
      <c r="H10" s="15"/>
      <c r="I10" s="15"/>
      <c r="J10" s="1"/>
      <c r="K10" s="1"/>
      <c r="L10" s="1"/>
      <c r="M10" s="1"/>
      <c r="N10" s="1"/>
      <c r="O10" s="1"/>
      <c r="P10" s="1"/>
      <c r="Q10" s="4" t="s">
        <v>368</v>
      </c>
    </row>
    <row r="11" spans="1:17" ht="4.5" customHeight="1" thickBot="1">
      <c r="A11" s="1"/>
      <c r="B11" s="1"/>
      <c r="C11" s="1"/>
      <c r="D11" s="15"/>
      <c r="E11" s="15"/>
      <c r="F11" s="15"/>
      <c r="G11" s="15"/>
      <c r="H11" s="15"/>
      <c r="I11" s="15"/>
      <c r="J11" s="1"/>
      <c r="K11" s="1"/>
      <c r="L11" s="1"/>
      <c r="M11" s="1"/>
      <c r="N11" s="1"/>
      <c r="O11" s="1"/>
      <c r="P11" s="1"/>
      <c r="Q11" s="1"/>
    </row>
    <row r="12" spans="1:17" s="331" customFormat="1" ht="15.75" customHeight="1">
      <c r="A12" s="462" t="s">
        <v>120</v>
      </c>
      <c r="B12" s="458" t="s">
        <v>137</v>
      </c>
      <c r="C12" s="458" t="s">
        <v>201</v>
      </c>
      <c r="D12" s="458" t="s">
        <v>153</v>
      </c>
      <c r="E12" s="458" t="s">
        <v>185</v>
      </c>
      <c r="F12" s="458" t="s">
        <v>186</v>
      </c>
      <c r="G12" s="458" t="s">
        <v>212</v>
      </c>
      <c r="H12" s="458" t="s">
        <v>216</v>
      </c>
      <c r="I12" s="458" t="s">
        <v>213</v>
      </c>
      <c r="J12" s="453" t="s">
        <v>142</v>
      </c>
      <c r="K12" s="454"/>
      <c r="L12" s="454"/>
      <c r="M12" s="465"/>
      <c r="N12" s="453" t="s">
        <v>371</v>
      </c>
      <c r="O12" s="454"/>
      <c r="P12" s="454"/>
      <c r="Q12" s="455"/>
    </row>
    <row r="13" spans="1:17" s="331" customFormat="1" ht="58.5" customHeight="1">
      <c r="A13" s="463"/>
      <c r="B13" s="459"/>
      <c r="C13" s="461"/>
      <c r="D13" s="461"/>
      <c r="E13" s="459"/>
      <c r="F13" s="459"/>
      <c r="G13" s="461"/>
      <c r="H13" s="461"/>
      <c r="I13" s="461"/>
      <c r="J13" s="332" t="s">
        <v>643</v>
      </c>
      <c r="K13" s="332" t="s">
        <v>369</v>
      </c>
      <c r="L13" s="332" t="s">
        <v>370</v>
      </c>
      <c r="M13" s="332" t="s">
        <v>143</v>
      </c>
      <c r="N13" s="333" t="s">
        <v>644</v>
      </c>
      <c r="O13" s="333" t="s">
        <v>374</v>
      </c>
      <c r="P13" s="333" t="s">
        <v>375</v>
      </c>
      <c r="Q13" s="334" t="s">
        <v>143</v>
      </c>
    </row>
    <row r="14" spans="1:17" s="331" customFormat="1" ht="45" customHeight="1" thickBot="1">
      <c r="A14" s="464"/>
      <c r="B14" s="460"/>
      <c r="C14" s="335" t="s">
        <v>202</v>
      </c>
      <c r="D14" s="335" t="s">
        <v>608</v>
      </c>
      <c r="E14" s="460"/>
      <c r="F14" s="460"/>
      <c r="G14" s="335" t="s">
        <v>152</v>
      </c>
      <c r="H14" s="335" t="s">
        <v>152</v>
      </c>
      <c r="I14" s="335" t="s">
        <v>152</v>
      </c>
      <c r="J14" s="335" t="s">
        <v>184</v>
      </c>
      <c r="K14" s="335" t="s">
        <v>184</v>
      </c>
      <c r="L14" s="335" t="s">
        <v>184</v>
      </c>
      <c r="M14" s="335" t="s">
        <v>184</v>
      </c>
      <c r="N14" s="335" t="s">
        <v>152</v>
      </c>
      <c r="O14" s="335" t="s">
        <v>152</v>
      </c>
      <c r="P14" s="335" t="s">
        <v>152</v>
      </c>
      <c r="Q14" s="336" t="s">
        <v>152</v>
      </c>
    </row>
    <row r="15" spans="1:17" ht="15.75">
      <c r="A15" s="85"/>
      <c r="B15" s="86" t="s">
        <v>138</v>
      </c>
      <c r="C15" s="86"/>
      <c r="D15" s="88"/>
      <c r="E15" s="86"/>
      <c r="F15" s="86"/>
      <c r="G15" s="337">
        <v>6.3549999999999995</v>
      </c>
      <c r="H15" s="337">
        <v>6.3549999999999995</v>
      </c>
      <c r="I15" s="337">
        <v>6.955</v>
      </c>
      <c r="J15" s="88"/>
      <c r="K15" s="88"/>
      <c r="L15" s="88"/>
      <c r="M15" s="337"/>
      <c r="N15" s="337">
        <v>6.955</v>
      </c>
      <c r="O15" s="88"/>
      <c r="P15" s="88"/>
      <c r="Q15" s="337">
        <v>6.955</v>
      </c>
    </row>
    <row r="16" spans="1:17" ht="18.75" customHeight="1">
      <c r="A16" s="22">
        <v>1</v>
      </c>
      <c r="B16" s="20" t="s">
        <v>215</v>
      </c>
      <c r="C16" s="20"/>
      <c r="D16" s="20"/>
      <c r="E16" s="20"/>
      <c r="F16" s="20"/>
      <c r="G16" s="337">
        <v>6.3549999999999995</v>
      </c>
      <c r="H16" s="337">
        <v>6.3549999999999995</v>
      </c>
      <c r="I16" s="337">
        <v>6.955</v>
      </c>
      <c r="J16" s="6"/>
      <c r="K16" s="6"/>
      <c r="L16" s="6"/>
      <c r="M16" s="6"/>
      <c r="N16" s="337">
        <v>6.955</v>
      </c>
      <c r="O16" s="6"/>
      <c r="P16" s="6"/>
      <c r="Q16" s="337">
        <v>6.955</v>
      </c>
    </row>
    <row r="17" spans="1:17" ht="31.5" customHeight="1">
      <c r="A17" s="95" t="s">
        <v>107</v>
      </c>
      <c r="B17" s="20" t="s">
        <v>214</v>
      </c>
      <c r="C17" s="20"/>
      <c r="D17" s="20"/>
      <c r="E17" s="20"/>
      <c r="F17" s="20"/>
      <c r="G17" s="337">
        <f>G18+G24+G26+G28</f>
        <v>6.566000000000001</v>
      </c>
      <c r="H17" s="337">
        <f>H18+H24+H26+H28</f>
        <v>6.566000000000001</v>
      </c>
      <c r="I17" s="337">
        <f>I18+I24+I26+I28</f>
        <v>6.955</v>
      </c>
      <c r="J17" s="6"/>
      <c r="K17" s="6"/>
      <c r="L17" s="6"/>
      <c r="M17" s="6"/>
      <c r="N17" s="337">
        <f>N18+N24+N26+N28</f>
        <v>6.955</v>
      </c>
      <c r="O17" s="6"/>
      <c r="P17" s="6"/>
      <c r="Q17" s="337">
        <f>Q18+Q24+Q26+Q28</f>
        <v>6.955</v>
      </c>
    </row>
    <row r="18" spans="1:17" ht="17.25" customHeight="1">
      <c r="A18" s="6"/>
      <c r="B18" s="20" t="s">
        <v>646</v>
      </c>
      <c r="C18" s="329"/>
      <c r="D18" s="10"/>
      <c r="E18" s="89"/>
      <c r="F18" s="89"/>
      <c r="G18" s="338">
        <f>SUM(G19:G23)</f>
        <v>3.249</v>
      </c>
      <c r="H18" s="338">
        <f>SUM(H19:H23)</f>
        <v>3.249</v>
      </c>
      <c r="I18" s="338">
        <f>SUM(I19:I23)</f>
        <v>3.638</v>
      </c>
      <c r="J18" s="89"/>
      <c r="K18" s="89"/>
      <c r="L18" s="89"/>
      <c r="M18" s="89"/>
      <c r="N18" s="338">
        <f>SUM(N19:N23)</f>
        <v>3.638</v>
      </c>
      <c r="O18" s="89"/>
      <c r="P18" s="89"/>
      <c r="Q18" s="338">
        <f>SUM(Q19:Q23)</f>
        <v>3.638</v>
      </c>
    </row>
    <row r="19" spans="1:17" ht="28.5" customHeight="1">
      <c r="A19" s="6">
        <v>1</v>
      </c>
      <c r="B19" s="414" t="s">
        <v>642</v>
      </c>
      <c r="C19" s="329" t="s">
        <v>641</v>
      </c>
      <c r="D19" s="329"/>
      <c r="E19" s="89"/>
      <c r="F19" s="89"/>
      <c r="G19" s="440"/>
      <c r="H19" s="440"/>
      <c r="I19" s="440">
        <v>0.151</v>
      </c>
      <c r="J19" s="441"/>
      <c r="K19" s="442"/>
      <c r="L19" s="441"/>
      <c r="M19" s="441"/>
      <c r="N19" s="440">
        <v>0.151</v>
      </c>
      <c r="O19" s="442"/>
      <c r="P19" s="442"/>
      <c r="Q19" s="440">
        <v>0.151</v>
      </c>
    </row>
    <row r="20" spans="1:17" ht="33" customHeight="1">
      <c r="A20" s="6">
        <v>2</v>
      </c>
      <c r="B20" s="414" t="s">
        <v>645</v>
      </c>
      <c r="C20" s="329" t="s">
        <v>641</v>
      </c>
      <c r="D20" s="329"/>
      <c r="E20" s="89"/>
      <c r="F20" s="89"/>
      <c r="G20" s="440"/>
      <c r="H20" s="440"/>
      <c r="I20" s="440">
        <v>0.238</v>
      </c>
      <c r="J20" s="441"/>
      <c r="K20" s="442"/>
      <c r="L20" s="441"/>
      <c r="M20" s="441"/>
      <c r="N20" s="440">
        <v>0.238</v>
      </c>
      <c r="O20" s="442"/>
      <c r="P20" s="442"/>
      <c r="Q20" s="440">
        <v>0.238</v>
      </c>
    </row>
    <row r="21" spans="1:17" ht="33" customHeight="1">
      <c r="A21" s="6">
        <v>3</v>
      </c>
      <c r="B21" s="414" t="s">
        <v>647</v>
      </c>
      <c r="C21" s="329" t="s">
        <v>648</v>
      </c>
      <c r="D21" s="329"/>
      <c r="E21" s="89">
        <v>2015</v>
      </c>
      <c r="F21" s="89">
        <v>2015</v>
      </c>
      <c r="G21" s="440">
        <v>0.647</v>
      </c>
      <c r="H21" s="440">
        <v>0.647</v>
      </c>
      <c r="I21" s="440">
        <v>0.647</v>
      </c>
      <c r="J21" s="441"/>
      <c r="K21" s="442"/>
      <c r="L21" s="441"/>
      <c r="M21" s="441"/>
      <c r="N21" s="440">
        <v>0.647</v>
      </c>
      <c r="O21" s="442"/>
      <c r="P21" s="442"/>
      <c r="Q21" s="440">
        <v>0.647</v>
      </c>
    </row>
    <row r="22" spans="1:17" ht="48" customHeight="1">
      <c r="A22" s="6">
        <v>4</v>
      </c>
      <c r="B22" s="414" t="s">
        <v>629</v>
      </c>
      <c r="C22" s="329" t="s">
        <v>81</v>
      </c>
      <c r="D22" s="329"/>
      <c r="E22" s="89">
        <v>2015</v>
      </c>
      <c r="F22" s="89">
        <v>2015</v>
      </c>
      <c r="G22" s="440">
        <v>1.104</v>
      </c>
      <c r="H22" s="440">
        <v>1.104</v>
      </c>
      <c r="I22" s="440">
        <v>1.104</v>
      </c>
      <c r="J22" s="441"/>
      <c r="K22" s="442"/>
      <c r="L22" s="441"/>
      <c r="M22" s="441"/>
      <c r="N22" s="440">
        <v>1.104</v>
      </c>
      <c r="O22" s="442"/>
      <c r="P22" s="442"/>
      <c r="Q22" s="440">
        <v>1.104</v>
      </c>
    </row>
    <row r="23" spans="1:19" ht="48" customHeight="1">
      <c r="A23" s="6">
        <v>5</v>
      </c>
      <c r="B23" s="414" t="s">
        <v>630</v>
      </c>
      <c r="C23" s="329" t="s">
        <v>648</v>
      </c>
      <c r="D23" s="329" t="s">
        <v>649</v>
      </c>
      <c r="E23" s="89">
        <v>2015</v>
      </c>
      <c r="F23" s="89">
        <v>2015</v>
      </c>
      <c r="G23" s="440">
        <v>1.498</v>
      </c>
      <c r="H23" s="440">
        <v>1.498</v>
      </c>
      <c r="I23" s="440">
        <v>1.498</v>
      </c>
      <c r="J23" s="441" t="s">
        <v>649</v>
      </c>
      <c r="K23" s="442"/>
      <c r="L23" s="441"/>
      <c r="M23" s="441" t="s">
        <v>649</v>
      </c>
      <c r="N23" s="440">
        <v>1.498</v>
      </c>
      <c r="O23" s="442"/>
      <c r="P23" s="442"/>
      <c r="Q23" s="440">
        <v>1.498</v>
      </c>
      <c r="S23" s="439"/>
    </row>
    <row r="24" spans="1:17" ht="20.25" customHeight="1">
      <c r="A24" s="6"/>
      <c r="B24" s="20" t="s">
        <v>82</v>
      </c>
      <c r="C24" s="329"/>
      <c r="D24" s="329"/>
      <c r="E24" s="89"/>
      <c r="F24" s="89"/>
      <c r="G24" s="443">
        <v>0.16</v>
      </c>
      <c r="H24" s="443">
        <v>0.16</v>
      </c>
      <c r="I24" s="443">
        <v>0.16</v>
      </c>
      <c r="J24" s="441"/>
      <c r="K24" s="442"/>
      <c r="L24" s="441"/>
      <c r="M24" s="441"/>
      <c r="N24" s="443">
        <v>0.16</v>
      </c>
      <c r="O24" s="442"/>
      <c r="P24" s="442"/>
      <c r="Q24" s="443">
        <v>0.16</v>
      </c>
    </row>
    <row r="25" spans="1:17" ht="31.5" customHeight="1">
      <c r="A25" s="6">
        <v>6</v>
      </c>
      <c r="B25" s="5" t="s">
        <v>624</v>
      </c>
      <c r="C25" s="330" t="s">
        <v>81</v>
      </c>
      <c r="D25" s="330" t="s">
        <v>650</v>
      </c>
      <c r="E25" s="6">
        <v>2015</v>
      </c>
      <c r="F25" s="6">
        <v>2015</v>
      </c>
      <c r="G25" s="444">
        <v>0.16</v>
      </c>
      <c r="H25" s="444">
        <v>0.16</v>
      </c>
      <c r="I25" s="444">
        <v>0.16</v>
      </c>
      <c r="J25" s="445"/>
      <c r="K25" s="446"/>
      <c r="L25" s="445"/>
      <c r="M25" s="445"/>
      <c r="N25" s="444">
        <v>0.16</v>
      </c>
      <c r="O25" s="446"/>
      <c r="P25" s="446"/>
      <c r="Q25" s="444">
        <v>0.16</v>
      </c>
    </row>
    <row r="26" spans="1:17" ht="20.25" customHeight="1">
      <c r="A26" s="6"/>
      <c r="B26" s="20" t="s">
        <v>83</v>
      </c>
      <c r="C26" s="329"/>
      <c r="D26" s="329"/>
      <c r="E26" s="89"/>
      <c r="F26" s="89"/>
      <c r="G26" s="443">
        <v>1.76</v>
      </c>
      <c r="H26" s="443">
        <v>1.76</v>
      </c>
      <c r="I26" s="443">
        <v>1.76</v>
      </c>
      <c r="J26" s="441"/>
      <c r="K26" s="442"/>
      <c r="L26" s="441"/>
      <c r="M26" s="441"/>
      <c r="N26" s="443">
        <v>1.76</v>
      </c>
      <c r="O26" s="442"/>
      <c r="P26" s="442"/>
      <c r="Q26" s="443">
        <v>1.76</v>
      </c>
    </row>
    <row r="27" spans="1:17" ht="22.5" customHeight="1">
      <c r="A27" s="6">
        <v>7</v>
      </c>
      <c r="B27" s="5" t="s">
        <v>627</v>
      </c>
      <c r="C27" s="329" t="s">
        <v>648</v>
      </c>
      <c r="D27" s="330" t="s">
        <v>652</v>
      </c>
      <c r="E27" s="6">
        <v>2015</v>
      </c>
      <c r="F27" s="6">
        <v>2015</v>
      </c>
      <c r="G27" s="444">
        <v>1.76</v>
      </c>
      <c r="H27" s="444">
        <v>1.76</v>
      </c>
      <c r="I27" s="444">
        <v>1.76</v>
      </c>
      <c r="J27" s="445" t="s">
        <v>652</v>
      </c>
      <c r="K27" s="446"/>
      <c r="L27" s="445"/>
      <c r="M27" s="445" t="s">
        <v>652</v>
      </c>
      <c r="N27" s="444">
        <v>1.76</v>
      </c>
      <c r="O27" s="446"/>
      <c r="P27" s="446"/>
      <c r="Q27" s="444">
        <v>1.76</v>
      </c>
    </row>
    <row r="28" spans="1:17" ht="20.25" customHeight="1">
      <c r="A28" s="6"/>
      <c r="B28" s="20" t="s">
        <v>651</v>
      </c>
      <c r="C28" s="329"/>
      <c r="D28" s="329"/>
      <c r="E28" s="89"/>
      <c r="F28" s="89"/>
      <c r="G28" s="443">
        <v>1.397</v>
      </c>
      <c r="H28" s="443">
        <v>1.397</v>
      </c>
      <c r="I28" s="443">
        <v>1.397</v>
      </c>
      <c r="J28" s="441"/>
      <c r="K28" s="442"/>
      <c r="L28" s="441"/>
      <c r="M28" s="441"/>
      <c r="N28" s="443">
        <v>1.397</v>
      </c>
      <c r="O28" s="442"/>
      <c r="P28" s="442"/>
      <c r="Q28" s="443">
        <v>1.397</v>
      </c>
    </row>
    <row r="29" spans="1:17" ht="55.5" customHeight="1">
      <c r="A29" s="6">
        <v>8</v>
      </c>
      <c r="B29" s="415" t="s">
        <v>653</v>
      </c>
      <c r="C29" s="330" t="s">
        <v>648</v>
      </c>
      <c r="D29" s="330"/>
      <c r="E29" s="6">
        <v>2015</v>
      </c>
      <c r="F29" s="6">
        <v>2015</v>
      </c>
      <c r="G29" s="444">
        <v>1.397</v>
      </c>
      <c r="H29" s="444">
        <v>1.397</v>
      </c>
      <c r="I29" s="444">
        <v>1.397</v>
      </c>
      <c r="J29" s="445"/>
      <c r="K29" s="446"/>
      <c r="L29" s="445"/>
      <c r="M29" s="445"/>
      <c r="N29" s="444">
        <v>1.397</v>
      </c>
      <c r="O29" s="446"/>
      <c r="P29" s="446"/>
      <c r="Q29" s="444">
        <v>1.397</v>
      </c>
    </row>
    <row r="31" spans="3:14" s="4" customFormat="1" ht="15.75">
      <c r="C31" s="4" t="s">
        <v>73</v>
      </c>
      <c r="I31" s="438">
        <f>I19+I20+I21+I22+I23+I25+I27+I29</f>
        <v>6.955</v>
      </c>
      <c r="N31" s="4" t="s">
        <v>74</v>
      </c>
    </row>
    <row r="32" s="4" customFormat="1" ht="15.75"/>
    <row r="33" spans="3:14" s="4" customFormat="1" ht="15.75">
      <c r="C33" s="4" t="s">
        <v>75</v>
      </c>
      <c r="N33" s="4" t="s">
        <v>76</v>
      </c>
    </row>
  </sheetData>
  <sheetProtection/>
  <mergeCells count="13">
    <mergeCell ref="A12:A14"/>
    <mergeCell ref="B12:B14"/>
    <mergeCell ref="C12:C13"/>
    <mergeCell ref="D12:D13"/>
    <mergeCell ref="I12:I13"/>
    <mergeCell ref="J12:M12"/>
    <mergeCell ref="N12:Q12"/>
    <mergeCell ref="B7:L7"/>
    <mergeCell ref="P8:Q8"/>
    <mergeCell ref="E12:E14"/>
    <mergeCell ref="F12:F14"/>
    <mergeCell ref="G12:G13"/>
    <mergeCell ref="H12:H13"/>
  </mergeCells>
  <printOptions/>
  <pageMargins left="0.7086614173228347" right="0.7086614173228347" top="0.55" bottom="0.55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D54"/>
  <sheetViews>
    <sheetView view="pageBreakPreview" zoomScale="80" zoomScaleSheetLayoutView="80" zoomScalePageLayoutView="0" workbookViewId="0" topLeftCell="A13">
      <selection activeCell="D40" sqref="D40"/>
    </sheetView>
  </sheetViews>
  <sheetFormatPr defaultColWidth="9.00390625" defaultRowHeight="15.75"/>
  <cols>
    <col min="1" max="1" width="9.00390625" style="1" customWidth="1"/>
    <col min="2" max="2" width="44.00390625" style="1" bestFit="1" customWidth="1"/>
    <col min="3" max="3" width="16.125" style="1" customWidth="1"/>
    <col min="4" max="4" width="17.00390625" style="1" customWidth="1"/>
    <col min="5" max="5" width="9.625" style="1" customWidth="1"/>
    <col min="6" max="16384" width="9.00390625" style="1" customWidth="1"/>
  </cols>
  <sheetData>
    <row r="2" ht="15.75">
      <c r="D2" s="4" t="s">
        <v>434</v>
      </c>
    </row>
    <row r="3" ht="15.75">
      <c r="D3" s="4" t="s">
        <v>363</v>
      </c>
    </row>
    <row r="4" ht="15.75">
      <c r="D4" s="4" t="s">
        <v>618</v>
      </c>
    </row>
    <row r="6" spans="1:4" s="87" customFormat="1" ht="30" customHeight="1">
      <c r="A6" s="535" t="s">
        <v>373</v>
      </c>
      <c r="B6" s="535"/>
      <c r="C6" s="535"/>
      <c r="D6" s="535"/>
    </row>
    <row r="7" spans="1:4" s="87" customFormat="1" ht="30" customHeight="1">
      <c r="A7" s="228"/>
      <c r="B7" s="228"/>
      <c r="C7" s="228"/>
      <c r="D7" s="228"/>
    </row>
    <row r="8" ht="15.75">
      <c r="D8" s="4" t="s">
        <v>364</v>
      </c>
    </row>
    <row r="9" ht="15.75">
      <c r="D9" s="4" t="s">
        <v>72</v>
      </c>
    </row>
    <row r="10" spans="3:4" ht="26.25" customHeight="1">
      <c r="C10" s="1" t="s">
        <v>613</v>
      </c>
      <c r="D10" s="4"/>
    </row>
    <row r="11" ht="15.75">
      <c r="D11" s="201"/>
    </row>
    <row r="12" ht="15.75">
      <c r="D12" s="4" t="s">
        <v>668</v>
      </c>
    </row>
    <row r="13" ht="15.75">
      <c r="D13" s="4" t="s">
        <v>368</v>
      </c>
    </row>
    <row r="14" ht="16.5" thickBot="1">
      <c r="A14" s="13"/>
    </row>
    <row r="15" spans="1:4" ht="48" customHeight="1" thickBot="1">
      <c r="A15" s="30" t="s">
        <v>120</v>
      </c>
      <c r="B15" s="32" t="s">
        <v>121</v>
      </c>
      <c r="C15" s="31" t="s">
        <v>670</v>
      </c>
      <c r="D15" s="30" t="s">
        <v>612</v>
      </c>
    </row>
    <row r="16" spans="1:4" ht="15.75">
      <c r="A16" s="34">
        <v>1</v>
      </c>
      <c r="B16" s="33" t="s">
        <v>125</v>
      </c>
      <c r="C16" s="22">
        <v>6.955</v>
      </c>
      <c r="D16" s="403">
        <f>C16</f>
        <v>6.955</v>
      </c>
    </row>
    <row r="17" spans="1:4" ht="15.75">
      <c r="A17" s="211" t="s">
        <v>107</v>
      </c>
      <c r="B17" s="33" t="s">
        <v>126</v>
      </c>
      <c r="C17" s="14">
        <v>6.955</v>
      </c>
      <c r="D17" s="403">
        <f>C17</f>
        <v>6.955</v>
      </c>
    </row>
    <row r="18" spans="1:4" ht="15.75">
      <c r="A18" s="211" t="s">
        <v>127</v>
      </c>
      <c r="B18" s="33" t="s">
        <v>148</v>
      </c>
      <c r="C18" s="14">
        <v>6.955</v>
      </c>
      <c r="D18" s="403">
        <f>C18</f>
        <v>6.955</v>
      </c>
    </row>
    <row r="19" spans="1:4" ht="15.75">
      <c r="A19" s="211" t="s">
        <v>141</v>
      </c>
      <c r="B19" s="33" t="s">
        <v>149</v>
      </c>
      <c r="C19" s="14">
        <v>0</v>
      </c>
      <c r="D19" s="35">
        <v>0</v>
      </c>
    </row>
    <row r="20" spans="1:4" ht="31.5">
      <c r="A20" s="211" t="s">
        <v>145</v>
      </c>
      <c r="B20" s="33" t="s">
        <v>203</v>
      </c>
      <c r="C20" s="14">
        <v>0</v>
      </c>
      <c r="D20" s="35">
        <v>0</v>
      </c>
    </row>
    <row r="21" spans="1:4" ht="31.5">
      <c r="A21" s="211" t="s">
        <v>146</v>
      </c>
      <c r="B21" s="33" t="s">
        <v>204</v>
      </c>
      <c r="C21" s="14">
        <v>0</v>
      </c>
      <c r="D21" s="35">
        <v>0</v>
      </c>
    </row>
    <row r="22" spans="1:4" ht="31.5">
      <c r="A22" s="211" t="s">
        <v>147</v>
      </c>
      <c r="B22" s="33" t="s">
        <v>205</v>
      </c>
      <c r="C22" s="14">
        <v>0</v>
      </c>
      <c r="D22" s="35">
        <v>0</v>
      </c>
    </row>
    <row r="23" spans="1:4" ht="15.75">
      <c r="A23" s="211" t="s">
        <v>397</v>
      </c>
      <c r="B23" s="33" t="s">
        <v>384</v>
      </c>
      <c r="C23" s="14">
        <v>0</v>
      </c>
      <c r="D23" s="35">
        <v>0</v>
      </c>
    </row>
    <row r="24" spans="1:4" ht="15.75">
      <c r="A24" s="211" t="s">
        <v>108</v>
      </c>
      <c r="B24" s="33" t="s">
        <v>128</v>
      </c>
      <c r="C24" s="14">
        <v>0</v>
      </c>
      <c r="D24" s="35">
        <v>0</v>
      </c>
    </row>
    <row r="25" spans="1:4" ht="15.75">
      <c r="A25" s="211" t="s">
        <v>385</v>
      </c>
      <c r="B25" s="33" t="s">
        <v>388</v>
      </c>
      <c r="C25" s="14">
        <v>0</v>
      </c>
      <c r="D25" s="35">
        <v>0</v>
      </c>
    </row>
    <row r="26" spans="1:4" ht="15.75">
      <c r="A26" s="211" t="s">
        <v>386</v>
      </c>
      <c r="B26" s="33" t="s">
        <v>389</v>
      </c>
      <c r="C26" s="14">
        <v>0</v>
      </c>
      <c r="D26" s="35">
        <v>0</v>
      </c>
    </row>
    <row r="27" spans="1:4" ht="15.75">
      <c r="A27" s="211" t="s">
        <v>387</v>
      </c>
      <c r="B27" s="33" t="s">
        <v>390</v>
      </c>
      <c r="C27" s="14">
        <v>0</v>
      </c>
      <c r="D27" s="35">
        <v>0</v>
      </c>
    </row>
    <row r="28" spans="1:4" ht="15.75">
      <c r="A28" s="211" t="s">
        <v>119</v>
      </c>
      <c r="B28" s="33" t="s">
        <v>129</v>
      </c>
      <c r="C28" s="14">
        <v>0</v>
      </c>
      <c r="D28" s="35">
        <v>0</v>
      </c>
    </row>
    <row r="29" spans="1:4" ht="15.75">
      <c r="A29" s="211" t="s">
        <v>130</v>
      </c>
      <c r="B29" s="33" t="s">
        <v>131</v>
      </c>
      <c r="C29" s="14">
        <v>0</v>
      </c>
      <c r="D29" s="35">
        <v>0</v>
      </c>
    </row>
    <row r="30" spans="1:4" ht="15.75">
      <c r="A30" s="211" t="s">
        <v>132</v>
      </c>
      <c r="B30" s="33" t="s">
        <v>206</v>
      </c>
      <c r="C30" s="14">
        <v>0</v>
      </c>
      <c r="D30" s="35">
        <v>0</v>
      </c>
    </row>
    <row r="31" spans="1:4" ht="15.75">
      <c r="A31" s="211" t="s">
        <v>282</v>
      </c>
      <c r="B31" s="33" t="s">
        <v>396</v>
      </c>
      <c r="C31" s="14">
        <v>0</v>
      </c>
      <c r="D31" s="35">
        <v>0</v>
      </c>
    </row>
    <row r="32" spans="1:4" ht="15.75">
      <c r="A32" s="211" t="s">
        <v>109</v>
      </c>
      <c r="B32" s="33" t="s">
        <v>207</v>
      </c>
      <c r="C32" s="14">
        <v>0</v>
      </c>
      <c r="D32" s="35">
        <v>0</v>
      </c>
    </row>
    <row r="33" spans="1:4" ht="15.75">
      <c r="A33" s="211" t="s">
        <v>110</v>
      </c>
      <c r="B33" s="33" t="s">
        <v>210</v>
      </c>
      <c r="C33" s="14">
        <v>0</v>
      </c>
      <c r="D33" s="35">
        <v>0</v>
      </c>
    </row>
    <row r="34" spans="1:4" ht="15.75">
      <c r="A34" s="211" t="s">
        <v>111</v>
      </c>
      <c r="B34" s="33" t="s">
        <v>208</v>
      </c>
      <c r="C34" s="14">
        <v>0</v>
      </c>
      <c r="D34" s="35">
        <v>0</v>
      </c>
    </row>
    <row r="35" spans="1:4" ht="15.75">
      <c r="A35" s="212" t="s">
        <v>112</v>
      </c>
      <c r="B35" s="33" t="s">
        <v>209</v>
      </c>
      <c r="C35" s="14">
        <v>0</v>
      </c>
      <c r="D35" s="35">
        <v>0</v>
      </c>
    </row>
    <row r="36" spans="1:4" ht="15.75">
      <c r="A36" s="212" t="s">
        <v>113</v>
      </c>
      <c r="B36" s="33" t="s">
        <v>133</v>
      </c>
      <c r="C36" s="14">
        <v>0</v>
      </c>
      <c r="D36" s="35">
        <v>0</v>
      </c>
    </row>
    <row r="37" spans="1:4" ht="15.75">
      <c r="A37" s="211" t="s">
        <v>150</v>
      </c>
      <c r="B37" s="33" t="s">
        <v>144</v>
      </c>
      <c r="C37" s="14">
        <v>0</v>
      </c>
      <c r="D37" s="35">
        <v>0</v>
      </c>
    </row>
    <row r="38" spans="1:4" ht="15.75">
      <c r="A38" s="213" t="s">
        <v>200</v>
      </c>
      <c r="B38" s="205" t="s">
        <v>392</v>
      </c>
      <c r="C38" s="14">
        <v>0</v>
      </c>
      <c r="D38" s="35">
        <v>0</v>
      </c>
    </row>
    <row r="39" spans="1:4" ht="16.5" thickBot="1">
      <c r="A39" s="213" t="s">
        <v>391</v>
      </c>
      <c r="B39" s="205" t="s">
        <v>134</v>
      </c>
      <c r="C39" s="14">
        <v>0</v>
      </c>
      <c r="D39" s="35">
        <v>0</v>
      </c>
    </row>
    <row r="40" spans="1:4" ht="16.5" customHeight="1">
      <c r="A40" s="96"/>
      <c r="B40" s="97" t="s">
        <v>124</v>
      </c>
      <c r="C40" s="206">
        <v>1</v>
      </c>
      <c r="D40" s="207">
        <v>1</v>
      </c>
    </row>
    <row r="41" spans="1:4" ht="16.5" customHeight="1">
      <c r="A41" s="7"/>
      <c r="B41" s="5" t="s">
        <v>380</v>
      </c>
      <c r="C41" s="8"/>
      <c r="D41" s="9"/>
    </row>
    <row r="42" spans="1:4" ht="16.5" customHeight="1">
      <c r="A42" s="7"/>
      <c r="B42" s="208" t="s">
        <v>381</v>
      </c>
      <c r="C42" s="8"/>
      <c r="D42" s="9"/>
    </row>
    <row r="43" spans="1:4" ht="16.5" customHeight="1" thickBot="1">
      <c r="A43" s="98"/>
      <c r="B43" s="209" t="s">
        <v>382</v>
      </c>
      <c r="C43" s="26"/>
      <c r="D43" s="27"/>
    </row>
    <row r="44" spans="1:4" ht="15.75">
      <c r="A44" s="28"/>
      <c r="B44" s="90"/>
      <c r="C44" s="28"/>
      <c r="D44" s="28"/>
    </row>
    <row r="45" spans="1:4" ht="30" customHeight="1">
      <c r="A45" s="606"/>
      <c r="B45" s="606"/>
      <c r="C45" s="606"/>
      <c r="D45" s="606"/>
    </row>
    <row r="46" spans="1:4" ht="30" customHeight="1">
      <c r="A46" s="607" t="s">
        <v>616</v>
      </c>
      <c r="B46" s="607"/>
      <c r="C46" s="607"/>
      <c r="D46" s="607"/>
    </row>
    <row r="47" spans="1:2" ht="15.75">
      <c r="A47" s="12"/>
      <c r="B47" s="11"/>
    </row>
    <row r="48" ht="15.75">
      <c r="A48" s="12"/>
    </row>
    <row r="49" ht="15.75">
      <c r="A49" s="12"/>
    </row>
    <row r="50" spans="1:4" ht="15.75">
      <c r="A50" s="23"/>
      <c r="B50" s="23"/>
      <c r="C50" s="23"/>
      <c r="D50" s="23"/>
    </row>
    <row r="51" ht="15.75">
      <c r="A51" s="12"/>
    </row>
    <row r="52" spans="1:4" ht="15.75">
      <c r="A52" s="16"/>
      <c r="C52" s="18"/>
      <c r="D52" s="17"/>
    </row>
    <row r="53" ht="15.75">
      <c r="C53" s="19"/>
    </row>
    <row r="54" ht="15.75">
      <c r="A54" s="15"/>
    </row>
  </sheetData>
  <sheetProtection/>
  <mergeCells count="3">
    <mergeCell ref="A45:D45"/>
    <mergeCell ref="A6:D6"/>
    <mergeCell ref="A46:D46"/>
  </mergeCells>
  <printOptions/>
  <pageMargins left="0.75" right="0.75" top="1" bottom="1" header="0.5" footer="0.5"/>
  <pageSetup fitToHeight="1" fitToWidth="1" horizontalDpi="600" verticalDpi="600" orientation="portrait" paperSize="9" scale="81" r:id="rId1"/>
  <rowBreaks count="1" manualBreakCount="1">
    <brk id="4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0" zoomScaleNormal="80" zoomScalePageLayoutView="0" workbookViewId="0" topLeftCell="A16">
      <selection activeCell="H31" sqref="H31"/>
    </sheetView>
  </sheetViews>
  <sheetFormatPr defaultColWidth="9.00390625" defaultRowHeight="15.75"/>
  <cols>
    <col min="1" max="1" width="44.125" style="1" customWidth="1"/>
    <col min="2" max="6" width="8.50390625" style="1" customWidth="1"/>
    <col min="7" max="7" width="9.75390625" style="1" customWidth="1"/>
    <col min="8" max="16384" width="9.00390625" style="1" customWidth="1"/>
  </cols>
  <sheetData>
    <row r="1" ht="16.5" customHeight="1">
      <c r="G1" s="225" t="s">
        <v>533</v>
      </c>
    </row>
    <row r="2" ht="16.5" customHeight="1">
      <c r="G2" s="225" t="s">
        <v>363</v>
      </c>
    </row>
    <row r="3" ht="16.5" customHeight="1">
      <c r="G3" s="225" t="s">
        <v>378</v>
      </c>
    </row>
    <row r="4" ht="16.5" customHeight="1">
      <c r="G4" s="225"/>
    </row>
    <row r="5" spans="1:7" ht="48.75" customHeight="1">
      <c r="A5" s="608" t="s">
        <v>71</v>
      </c>
      <c r="B5" s="608"/>
      <c r="C5" s="608"/>
      <c r="D5" s="600"/>
      <c r="E5" s="600"/>
      <c r="F5" s="600"/>
      <c r="G5" s="600"/>
    </row>
    <row r="6" spans="1:7" ht="16.5" customHeight="1">
      <c r="A6" s="233"/>
      <c r="B6" s="233"/>
      <c r="C6" s="233"/>
      <c r="D6" s="227"/>
      <c r="E6" s="227"/>
      <c r="F6" s="227"/>
      <c r="G6" s="227"/>
    </row>
    <row r="7" spans="1:7" ht="16.5" customHeight="1">
      <c r="A7" s="233"/>
      <c r="B7" s="233"/>
      <c r="C7" s="233"/>
      <c r="D7" s="227"/>
      <c r="E7" s="227"/>
      <c r="F7" s="227"/>
      <c r="G7" s="4" t="s">
        <v>364</v>
      </c>
    </row>
    <row r="8" spans="1:7" ht="16.5" customHeight="1">
      <c r="A8" s="233"/>
      <c r="B8" s="233"/>
      <c r="C8" s="233"/>
      <c r="D8" s="227"/>
      <c r="E8" s="227"/>
      <c r="F8" s="227"/>
      <c r="G8" s="4" t="s">
        <v>365</v>
      </c>
    </row>
    <row r="9" spans="1:7" ht="16.5" customHeight="1">
      <c r="A9" s="233"/>
      <c r="B9" s="233"/>
      <c r="C9" s="233"/>
      <c r="D9" s="227"/>
      <c r="E9" s="227"/>
      <c r="F9" s="227"/>
      <c r="G9" s="4"/>
    </row>
    <row r="10" spans="1:7" ht="16.5" customHeight="1">
      <c r="A10" s="233"/>
      <c r="B10" s="233"/>
      <c r="C10" s="233"/>
      <c r="D10" s="227"/>
      <c r="E10" s="227"/>
      <c r="F10" s="227"/>
      <c r="G10" s="201" t="s">
        <v>366</v>
      </c>
    </row>
    <row r="11" spans="1:7" ht="16.5" customHeight="1">
      <c r="A11" s="233"/>
      <c r="B11" s="233"/>
      <c r="C11" s="233"/>
      <c r="D11" s="227"/>
      <c r="E11" s="227"/>
      <c r="F11" s="227"/>
      <c r="G11" s="4" t="s">
        <v>367</v>
      </c>
    </row>
    <row r="12" spans="1:7" ht="16.5" customHeight="1">
      <c r="A12" s="233"/>
      <c r="B12" s="233"/>
      <c r="C12" s="233"/>
      <c r="D12" s="227"/>
      <c r="E12" s="227"/>
      <c r="F12" s="227"/>
      <c r="G12" s="4" t="s">
        <v>368</v>
      </c>
    </row>
    <row r="14" spans="1:7" ht="15.75">
      <c r="A14" s="136"/>
      <c r="B14" s="318" t="s">
        <v>438</v>
      </c>
      <c r="C14" s="318" t="s">
        <v>439</v>
      </c>
      <c r="D14" s="319" t="s">
        <v>440</v>
      </c>
      <c r="E14" s="319" t="s">
        <v>496</v>
      </c>
      <c r="F14" s="319">
        <v>2020</v>
      </c>
      <c r="G14" s="320" t="s">
        <v>143</v>
      </c>
    </row>
    <row r="15" spans="1:7" ht="15.75">
      <c r="A15" s="136" t="s">
        <v>404</v>
      </c>
      <c r="B15" s="136"/>
      <c r="C15" s="136"/>
      <c r="D15" s="321"/>
      <c r="E15" s="321"/>
      <c r="F15" s="321"/>
      <c r="G15" s="320"/>
    </row>
    <row r="16" spans="1:7" ht="15.75">
      <c r="A16" s="322" t="s">
        <v>497</v>
      </c>
      <c r="B16" s="322"/>
      <c r="C16" s="322"/>
      <c r="D16" s="321"/>
      <c r="E16" s="321"/>
      <c r="F16" s="321"/>
      <c r="G16" s="320"/>
    </row>
    <row r="17" spans="1:7" ht="15.75">
      <c r="A17" s="322" t="s">
        <v>498</v>
      </c>
      <c r="B17" s="322"/>
      <c r="C17" s="322"/>
      <c r="D17" s="321"/>
      <c r="E17" s="321"/>
      <c r="F17" s="321"/>
      <c r="G17" s="320"/>
    </row>
    <row r="18" spans="1:7" ht="15.75">
      <c r="A18" s="322" t="s">
        <v>499</v>
      </c>
      <c r="B18" s="322"/>
      <c r="C18" s="322"/>
      <c r="D18" s="321"/>
      <c r="E18" s="321"/>
      <c r="F18" s="321"/>
      <c r="G18" s="320"/>
    </row>
    <row r="19" spans="1:7" ht="15.75">
      <c r="A19" s="322" t="s">
        <v>500</v>
      </c>
      <c r="B19" s="322"/>
      <c r="C19" s="322"/>
      <c r="D19" s="321"/>
      <c r="E19" s="321"/>
      <c r="F19" s="321"/>
      <c r="G19" s="320"/>
    </row>
    <row r="20" spans="1:7" ht="15.75">
      <c r="A20" s="322" t="s">
        <v>501</v>
      </c>
      <c r="B20" s="322"/>
      <c r="C20" s="322"/>
      <c r="D20" s="321"/>
      <c r="E20" s="321"/>
      <c r="F20" s="321"/>
      <c r="G20" s="320"/>
    </row>
    <row r="21" spans="1:7" ht="15.75">
      <c r="A21" s="136" t="s">
        <v>502</v>
      </c>
      <c r="B21" s="136"/>
      <c r="C21" s="136"/>
      <c r="D21" s="321"/>
      <c r="E21" s="321"/>
      <c r="F21" s="321"/>
      <c r="G21" s="320"/>
    </row>
    <row r="22" spans="1:7" ht="15.75">
      <c r="A22" s="323" t="s">
        <v>503</v>
      </c>
      <c r="B22" s="323"/>
      <c r="C22" s="323"/>
      <c r="D22" s="321"/>
      <c r="E22" s="321"/>
      <c r="F22" s="321"/>
      <c r="G22" s="320"/>
    </row>
    <row r="23" spans="1:7" ht="15.75">
      <c r="A23" s="322" t="s">
        <v>497</v>
      </c>
      <c r="B23" s="322"/>
      <c r="C23" s="322"/>
      <c r="D23" s="321"/>
      <c r="E23" s="321"/>
      <c r="F23" s="321"/>
      <c r="G23" s="320"/>
    </row>
    <row r="24" spans="1:7" ht="15.75">
      <c r="A24" s="322" t="s">
        <v>498</v>
      </c>
      <c r="B24" s="322"/>
      <c r="C24" s="322"/>
      <c r="D24" s="321"/>
      <c r="E24" s="321"/>
      <c r="F24" s="321"/>
      <c r="G24" s="320"/>
    </row>
    <row r="25" spans="1:7" ht="15.75">
      <c r="A25" s="322" t="s">
        <v>499</v>
      </c>
      <c r="B25" s="322"/>
      <c r="C25" s="322"/>
      <c r="D25" s="321"/>
      <c r="E25" s="321"/>
      <c r="F25" s="321"/>
      <c r="G25" s="320"/>
    </row>
    <row r="26" spans="1:7" ht="15.75">
      <c r="A26" s="322" t="s">
        <v>500</v>
      </c>
      <c r="B26" s="322"/>
      <c r="C26" s="322"/>
      <c r="D26" s="321"/>
      <c r="E26" s="321"/>
      <c r="F26" s="321"/>
      <c r="G26" s="320"/>
    </row>
    <row r="27" spans="1:7" ht="15.75">
      <c r="A27" s="322" t="s">
        <v>501</v>
      </c>
      <c r="B27" s="322"/>
      <c r="C27" s="322"/>
      <c r="D27" s="321"/>
      <c r="E27" s="321"/>
      <c r="F27" s="321"/>
      <c r="G27" s="320"/>
    </row>
    <row r="28" spans="1:7" ht="15.75">
      <c r="A28" s="323" t="s">
        <v>504</v>
      </c>
      <c r="B28" s="323"/>
      <c r="C28" s="323"/>
      <c r="D28" s="321"/>
      <c r="E28" s="321"/>
      <c r="F28" s="321"/>
      <c r="G28" s="320"/>
    </row>
    <row r="29" spans="1:7" ht="15.75">
      <c r="A29" s="136" t="s">
        <v>505</v>
      </c>
      <c r="B29" s="136"/>
      <c r="C29" s="136"/>
      <c r="D29" s="321"/>
      <c r="E29" s="321"/>
      <c r="F29" s="321"/>
      <c r="G29" s="320"/>
    </row>
    <row r="30" spans="1:7" ht="15.75">
      <c r="A30" s="136" t="s">
        <v>506</v>
      </c>
      <c r="B30" s="136"/>
      <c r="C30" s="136"/>
      <c r="D30" s="321"/>
      <c r="E30" s="321"/>
      <c r="F30" s="321"/>
      <c r="G30" s="320"/>
    </row>
    <row r="31" spans="1:7" ht="15.75">
      <c r="A31" s="136" t="s">
        <v>481</v>
      </c>
      <c r="B31" s="136"/>
      <c r="C31" s="136"/>
      <c r="D31" s="321"/>
      <c r="E31" s="321"/>
      <c r="F31" s="321"/>
      <c r="G31" s="320"/>
    </row>
    <row r="32" spans="1:7" ht="15.75">
      <c r="A32" s="136" t="s">
        <v>179</v>
      </c>
      <c r="B32" s="136"/>
      <c r="C32" s="136"/>
      <c r="D32" s="321"/>
      <c r="E32" s="321"/>
      <c r="F32" s="321"/>
      <c r="G32" s="320"/>
    </row>
    <row r="33" spans="1:7" ht="15.75">
      <c r="A33" s="136" t="s">
        <v>507</v>
      </c>
      <c r="B33" s="136"/>
      <c r="C33" s="136"/>
      <c r="D33" s="321"/>
      <c r="E33" s="321"/>
      <c r="F33" s="321"/>
      <c r="G33" s="320"/>
    </row>
    <row r="34" spans="1:7" ht="15.75">
      <c r="A34" s="136" t="s">
        <v>508</v>
      </c>
      <c r="B34" s="136"/>
      <c r="C34" s="136"/>
      <c r="D34" s="321"/>
      <c r="E34" s="321"/>
      <c r="F34" s="321"/>
      <c r="G34" s="320"/>
    </row>
    <row r="35" spans="1:7" ht="15.75">
      <c r="A35" s="136"/>
      <c r="B35" s="136"/>
      <c r="C35" s="136"/>
      <c r="D35" s="324"/>
      <c r="E35" s="324"/>
      <c r="F35" s="324"/>
      <c r="G35" s="136"/>
    </row>
    <row r="36" spans="1:7" ht="15.75">
      <c r="A36" s="136" t="s">
        <v>509</v>
      </c>
      <c r="B36" s="136"/>
      <c r="C36" s="136"/>
      <c r="D36" s="321"/>
      <c r="E36" s="321"/>
      <c r="F36" s="321"/>
      <c r="G36" s="320"/>
    </row>
    <row r="37" spans="1:7" ht="15.75">
      <c r="A37" s="136" t="s">
        <v>510</v>
      </c>
      <c r="B37" s="136"/>
      <c r="C37" s="136"/>
      <c r="D37" s="321"/>
      <c r="E37" s="321"/>
      <c r="F37" s="321"/>
      <c r="G37" s="320"/>
    </row>
    <row r="38" spans="1:7" ht="15.75">
      <c r="A38" s="322" t="s">
        <v>497</v>
      </c>
      <c r="B38" s="322"/>
      <c r="C38" s="322"/>
      <c r="D38" s="321"/>
      <c r="E38" s="321"/>
      <c r="F38" s="321"/>
      <c r="G38" s="320"/>
    </row>
    <row r="39" spans="1:7" ht="15.75">
      <c r="A39" s="322" t="s">
        <v>498</v>
      </c>
      <c r="B39" s="322"/>
      <c r="C39" s="322"/>
      <c r="D39" s="321"/>
      <c r="E39" s="321"/>
      <c r="F39" s="321"/>
      <c r="G39" s="320"/>
    </row>
    <row r="40" spans="1:7" ht="15.75">
      <c r="A40" s="322" t="s">
        <v>499</v>
      </c>
      <c r="B40" s="322"/>
      <c r="C40" s="322"/>
      <c r="D40" s="321"/>
      <c r="E40" s="321"/>
      <c r="F40" s="321"/>
      <c r="G40" s="320"/>
    </row>
    <row r="41" spans="1:7" ht="15.75">
      <c r="A41" s="322" t="s">
        <v>500</v>
      </c>
      <c r="B41" s="322"/>
      <c r="C41" s="322"/>
      <c r="D41" s="321"/>
      <c r="E41" s="321"/>
      <c r="F41" s="321"/>
      <c r="G41" s="320"/>
    </row>
    <row r="42" spans="1:7" ht="15.75">
      <c r="A42" s="322" t="s">
        <v>501</v>
      </c>
      <c r="B42" s="322"/>
      <c r="C42" s="322"/>
      <c r="D42" s="321"/>
      <c r="E42" s="321"/>
      <c r="F42" s="321"/>
      <c r="G42" s="320"/>
    </row>
    <row r="43" spans="1:7" ht="15.75">
      <c r="A43" s="136" t="s">
        <v>511</v>
      </c>
      <c r="B43" s="136"/>
      <c r="C43" s="136"/>
      <c r="D43" s="321"/>
      <c r="E43" s="321"/>
      <c r="F43" s="321"/>
      <c r="G43" s="320"/>
    </row>
    <row r="44" spans="1:7" ht="15.75">
      <c r="A44" s="323" t="s">
        <v>512</v>
      </c>
      <c r="B44" s="323"/>
      <c r="C44" s="323"/>
      <c r="D44" s="321"/>
      <c r="E44" s="321"/>
      <c r="F44" s="321"/>
      <c r="G44" s="320"/>
    </row>
    <row r="45" spans="1:7" ht="15.75">
      <c r="A45" s="322" t="s">
        <v>497</v>
      </c>
      <c r="B45" s="322"/>
      <c r="C45" s="322"/>
      <c r="D45" s="321"/>
      <c r="E45" s="321"/>
      <c r="F45" s="321"/>
      <c r="G45" s="320"/>
    </row>
    <row r="46" spans="1:7" ht="15.75">
      <c r="A46" s="322" t="s">
        <v>498</v>
      </c>
      <c r="B46" s="322"/>
      <c r="C46" s="322"/>
      <c r="D46" s="321"/>
      <c r="E46" s="321"/>
      <c r="F46" s="321"/>
      <c r="G46" s="320"/>
    </row>
    <row r="47" spans="1:7" ht="15.75">
      <c r="A47" s="322" t="s">
        <v>499</v>
      </c>
      <c r="B47" s="322"/>
      <c r="C47" s="322"/>
      <c r="D47" s="321"/>
      <c r="E47" s="321"/>
      <c r="F47" s="321"/>
      <c r="G47" s="320"/>
    </row>
    <row r="48" spans="1:7" ht="15.75">
      <c r="A48" s="322" t="s">
        <v>500</v>
      </c>
      <c r="B48" s="322"/>
      <c r="C48" s="322"/>
      <c r="D48" s="321"/>
      <c r="E48" s="321"/>
      <c r="F48" s="321"/>
      <c r="G48" s="320"/>
    </row>
    <row r="49" spans="1:7" ht="15.75">
      <c r="A49" s="322" t="s">
        <v>501</v>
      </c>
      <c r="B49" s="322"/>
      <c r="C49" s="322"/>
      <c r="D49" s="321"/>
      <c r="E49" s="321"/>
      <c r="F49" s="321"/>
      <c r="G49" s="320"/>
    </row>
    <row r="50" spans="1:7" ht="15.75">
      <c r="A50" s="323" t="s">
        <v>513</v>
      </c>
      <c r="B50" s="323"/>
      <c r="C50" s="323"/>
      <c r="D50" s="321"/>
      <c r="E50" s="321"/>
      <c r="F50" s="321"/>
      <c r="G50" s="320"/>
    </row>
    <row r="51" spans="1:7" ht="15.75">
      <c r="A51" s="323" t="s">
        <v>514</v>
      </c>
      <c r="B51" s="323"/>
      <c r="C51" s="323"/>
      <c r="D51" s="321"/>
      <c r="E51" s="321"/>
      <c r="F51" s="321"/>
      <c r="G51" s="320"/>
    </row>
    <row r="52" spans="1:7" ht="15.75">
      <c r="A52" s="136" t="s">
        <v>515</v>
      </c>
      <c r="B52" s="136"/>
      <c r="C52" s="136"/>
      <c r="D52" s="321"/>
      <c r="E52" s="321"/>
      <c r="F52" s="321"/>
      <c r="G52" s="320"/>
    </row>
    <row r="53" spans="1:7" ht="15.75">
      <c r="A53" s="136" t="s">
        <v>516</v>
      </c>
      <c r="B53" s="136"/>
      <c r="C53" s="136"/>
      <c r="D53" s="324"/>
      <c r="E53" s="324"/>
      <c r="F53" s="324"/>
      <c r="G53" s="136"/>
    </row>
    <row r="54" spans="1:7" ht="15.75">
      <c r="A54" s="136" t="s">
        <v>510</v>
      </c>
      <c r="B54" s="136"/>
      <c r="C54" s="136"/>
      <c r="D54" s="321"/>
      <c r="E54" s="321"/>
      <c r="F54" s="321"/>
      <c r="G54" s="320"/>
    </row>
    <row r="55" spans="1:7" ht="15.75">
      <c r="A55" s="136" t="s">
        <v>511</v>
      </c>
      <c r="B55" s="136"/>
      <c r="C55" s="136"/>
      <c r="D55" s="321"/>
      <c r="E55" s="321"/>
      <c r="F55" s="321"/>
      <c r="G55" s="320"/>
    </row>
    <row r="56" spans="1:7" ht="15.75">
      <c r="A56" s="136" t="s">
        <v>517</v>
      </c>
      <c r="B56" s="136"/>
      <c r="C56" s="136"/>
      <c r="D56" s="321"/>
      <c r="E56" s="321"/>
      <c r="F56" s="321"/>
      <c r="G56" s="320"/>
    </row>
    <row r="57" spans="1:7" ht="15.75">
      <c r="A57" s="136" t="s">
        <v>518</v>
      </c>
      <c r="B57" s="136"/>
      <c r="C57" s="136"/>
      <c r="D57" s="324"/>
      <c r="E57" s="324"/>
      <c r="F57" s="324"/>
      <c r="G57" s="136"/>
    </row>
    <row r="58" spans="1:7" ht="15.75">
      <c r="A58" s="136" t="s">
        <v>510</v>
      </c>
      <c r="B58" s="136"/>
      <c r="C58" s="136"/>
      <c r="D58" s="324"/>
      <c r="E58" s="324"/>
      <c r="F58" s="324"/>
      <c r="G58" s="136"/>
    </row>
    <row r="59" spans="1:7" ht="15.75">
      <c r="A59" s="323" t="s">
        <v>519</v>
      </c>
      <c r="B59" s="323"/>
      <c r="C59" s="323"/>
      <c r="D59" s="321"/>
      <c r="E59" s="321"/>
      <c r="F59" s="321"/>
      <c r="G59" s="320"/>
    </row>
    <row r="60" spans="1:7" ht="15.75">
      <c r="A60" s="323" t="s">
        <v>520</v>
      </c>
      <c r="B60" s="323"/>
      <c r="C60" s="323"/>
      <c r="D60" s="321"/>
      <c r="E60" s="321"/>
      <c r="F60" s="321"/>
      <c r="G60" s="320"/>
    </row>
    <row r="61" spans="1:7" ht="15.75">
      <c r="A61" s="136" t="s">
        <v>511</v>
      </c>
      <c r="B61" s="136"/>
      <c r="C61" s="136"/>
      <c r="D61" s="321"/>
      <c r="E61" s="321"/>
      <c r="F61" s="321"/>
      <c r="G61" s="320"/>
    </row>
    <row r="62" spans="1:7" ht="15.75">
      <c r="A62" s="323" t="s">
        <v>521</v>
      </c>
      <c r="B62" s="323"/>
      <c r="C62" s="323"/>
      <c r="D62" s="321"/>
      <c r="E62" s="321"/>
      <c r="F62" s="321"/>
      <c r="G62" s="320"/>
    </row>
    <row r="63" spans="1:7" ht="15.75">
      <c r="A63" s="136" t="s">
        <v>522</v>
      </c>
      <c r="B63" s="136"/>
      <c r="C63" s="136"/>
      <c r="D63" s="324"/>
      <c r="E63" s="324"/>
      <c r="F63" s="324"/>
      <c r="G63" s="136"/>
    </row>
    <row r="64" spans="1:7" ht="15.75">
      <c r="A64" s="136" t="s">
        <v>523</v>
      </c>
      <c r="B64" s="136"/>
      <c r="C64" s="136"/>
      <c r="D64" s="324"/>
      <c r="E64" s="324"/>
      <c r="F64" s="324"/>
      <c r="G64" s="136"/>
    </row>
    <row r="65" spans="1:7" ht="15.75">
      <c r="A65" s="136" t="s">
        <v>524</v>
      </c>
      <c r="B65" s="136"/>
      <c r="C65" s="136"/>
      <c r="D65" s="324"/>
      <c r="E65" s="324"/>
      <c r="F65" s="324"/>
      <c r="G65" s="136"/>
    </row>
    <row r="66" spans="1:7" ht="15.75">
      <c r="A66" s="325" t="s">
        <v>525</v>
      </c>
      <c r="B66" s="325"/>
      <c r="C66" s="325"/>
      <c r="D66" s="324"/>
      <c r="E66" s="324"/>
      <c r="F66" s="324"/>
      <c r="G66" s="136"/>
    </row>
    <row r="67" spans="1:7" ht="15.75">
      <c r="A67" s="325" t="s">
        <v>526</v>
      </c>
      <c r="B67" s="325"/>
      <c r="C67" s="325"/>
      <c r="D67" s="324"/>
      <c r="E67" s="324"/>
      <c r="F67" s="324"/>
      <c r="G67" s="136"/>
    </row>
    <row r="68" spans="1:7" ht="15.75">
      <c r="A68" s="325" t="s">
        <v>527</v>
      </c>
      <c r="B68" s="325"/>
      <c r="C68" s="325"/>
      <c r="D68" s="324"/>
      <c r="E68" s="324"/>
      <c r="F68" s="324"/>
      <c r="G68" s="136"/>
    </row>
    <row r="69" spans="1:7" ht="15.75">
      <c r="A69" s="325" t="s">
        <v>528</v>
      </c>
      <c r="B69" s="325"/>
      <c r="C69" s="325"/>
      <c r="D69" s="321"/>
      <c r="E69" s="321"/>
      <c r="F69" s="321"/>
      <c r="G69" s="320"/>
    </row>
    <row r="70" spans="1:7" ht="15.75">
      <c r="A70" s="136" t="s">
        <v>523</v>
      </c>
      <c r="B70" s="136"/>
      <c r="C70" s="136"/>
      <c r="D70" s="324"/>
      <c r="E70" s="324"/>
      <c r="F70" s="324"/>
      <c r="G70" s="136"/>
    </row>
    <row r="71" spans="1:7" ht="15.75">
      <c r="A71" s="136" t="s">
        <v>529</v>
      </c>
      <c r="B71" s="136"/>
      <c r="C71" s="136"/>
      <c r="D71" s="324"/>
      <c r="E71" s="324"/>
      <c r="F71" s="324"/>
      <c r="G71" s="136"/>
    </row>
    <row r="72" spans="1:7" ht="15.75">
      <c r="A72" s="325" t="s">
        <v>530</v>
      </c>
      <c r="B72" s="325"/>
      <c r="C72" s="325"/>
      <c r="D72" s="321"/>
      <c r="E72" s="321"/>
      <c r="F72" s="321"/>
      <c r="G72" s="320"/>
    </row>
    <row r="73" spans="1:7" ht="15.75">
      <c r="A73" s="136" t="s">
        <v>531</v>
      </c>
      <c r="B73" s="136"/>
      <c r="C73" s="136"/>
      <c r="D73" s="324"/>
      <c r="E73" s="324"/>
      <c r="F73" s="324"/>
      <c r="G73" s="136"/>
    </row>
    <row r="74" spans="1:7" ht="15.75">
      <c r="A74" s="136" t="s">
        <v>532</v>
      </c>
      <c r="B74" s="136"/>
      <c r="C74" s="136"/>
      <c r="D74" s="324"/>
      <c r="E74" s="324"/>
      <c r="F74" s="324"/>
      <c r="G74" s="136"/>
    </row>
  </sheetData>
  <sheetProtection/>
  <mergeCells count="1">
    <mergeCell ref="A5:G5"/>
  </mergeCells>
  <printOptions/>
  <pageMargins left="0.7" right="0.7" top="0.75" bottom="0.75" header="0.3" footer="0.3"/>
  <pageSetup fitToHeight="2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Normal="90" zoomScalePageLayoutView="0" workbookViewId="0" topLeftCell="A1">
      <selection activeCell="E57" sqref="E57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4"/>
    </row>
    <row r="2" ht="15.75">
      <c r="F2" s="4" t="s">
        <v>433</v>
      </c>
    </row>
    <row r="3" ht="15.75">
      <c r="F3" s="4" t="s">
        <v>363</v>
      </c>
    </row>
    <row r="4" ht="15.75">
      <c r="F4" s="4" t="s">
        <v>378</v>
      </c>
    </row>
    <row r="5" ht="15.75">
      <c r="F5" s="4"/>
    </row>
    <row r="6" spans="1:8" ht="36.75" customHeight="1">
      <c r="A6" s="535" t="s">
        <v>372</v>
      </c>
      <c r="B6" s="535"/>
      <c r="C6" s="535"/>
      <c r="D6" s="535"/>
      <c r="E6" s="535"/>
      <c r="F6" s="535"/>
      <c r="H6" s="4"/>
    </row>
    <row r="7" spans="1:8" ht="36.75" customHeight="1">
      <c r="A7" s="228"/>
      <c r="B7" s="228"/>
      <c r="C7" s="228"/>
      <c r="D7" s="228"/>
      <c r="E7" s="228"/>
      <c r="F7" s="228"/>
      <c r="H7" s="4"/>
    </row>
    <row r="8" ht="15.75">
      <c r="F8" s="4" t="s">
        <v>364</v>
      </c>
    </row>
    <row r="9" ht="15.75">
      <c r="F9" s="4" t="s">
        <v>365</v>
      </c>
    </row>
    <row r="10" ht="15.75">
      <c r="F10" s="4"/>
    </row>
    <row r="11" ht="15.75">
      <c r="F11" s="201" t="s">
        <v>366</v>
      </c>
    </row>
    <row r="12" ht="15.75">
      <c r="F12" s="4" t="s">
        <v>367</v>
      </c>
    </row>
    <row r="13" ht="15.75">
      <c r="F13" s="4" t="s">
        <v>368</v>
      </c>
    </row>
    <row r="14" ht="15.75">
      <c r="F14" s="4"/>
    </row>
    <row r="15" ht="16.5" thickBot="1">
      <c r="F15" s="4" t="s">
        <v>183</v>
      </c>
    </row>
    <row r="16" spans="1:9" ht="15.75">
      <c r="A16" s="602" t="s">
        <v>104</v>
      </c>
      <c r="B16" s="610" t="s">
        <v>154</v>
      </c>
      <c r="C16" s="602" t="s">
        <v>376</v>
      </c>
      <c r="D16" s="613"/>
      <c r="E16" s="612" t="s">
        <v>377</v>
      </c>
      <c r="F16" s="613"/>
      <c r="I16" s="29"/>
    </row>
    <row r="17" spans="1:9" ht="16.5" thickBot="1">
      <c r="A17" s="609"/>
      <c r="B17" s="611"/>
      <c r="C17" s="36" t="s">
        <v>122</v>
      </c>
      <c r="D17" s="38" t="s">
        <v>123</v>
      </c>
      <c r="E17" s="169" t="s">
        <v>122</v>
      </c>
      <c r="F17" s="38" t="s">
        <v>123</v>
      </c>
      <c r="I17" s="29"/>
    </row>
    <row r="18" spans="1:9" ht="16.5" thickBot="1">
      <c r="A18" s="103">
        <v>1</v>
      </c>
      <c r="B18" s="105">
        <v>2</v>
      </c>
      <c r="C18" s="106">
        <v>3</v>
      </c>
      <c r="D18" s="104">
        <v>4</v>
      </c>
      <c r="E18" s="170">
        <v>5</v>
      </c>
      <c r="F18" s="104">
        <v>6</v>
      </c>
      <c r="I18" s="29"/>
    </row>
    <row r="19" spans="1:9" ht="15.75" customHeight="1">
      <c r="A19" s="108" t="s">
        <v>140</v>
      </c>
      <c r="B19" s="91" t="s">
        <v>156</v>
      </c>
      <c r="C19" s="43"/>
      <c r="D19" s="45"/>
      <c r="E19" s="171"/>
      <c r="F19" s="165"/>
      <c r="I19" s="29"/>
    </row>
    <row r="20" spans="1:9" ht="15.75">
      <c r="A20" s="51"/>
      <c r="B20" s="52" t="s">
        <v>165</v>
      </c>
      <c r="C20" s="48"/>
      <c r="D20" s="50"/>
      <c r="E20" s="172"/>
      <c r="F20" s="37"/>
      <c r="I20" s="29"/>
    </row>
    <row r="21" spans="1:9" ht="31.5">
      <c r="A21" s="51" t="s">
        <v>107</v>
      </c>
      <c r="B21" s="52" t="s">
        <v>398</v>
      </c>
      <c r="C21" s="48"/>
      <c r="D21" s="50"/>
      <c r="E21" s="172"/>
      <c r="F21" s="80"/>
      <c r="I21" s="29"/>
    </row>
    <row r="22" spans="1:9" ht="16.5" thickBot="1">
      <c r="A22" s="56" t="s">
        <v>108</v>
      </c>
      <c r="B22" s="57" t="s">
        <v>331</v>
      </c>
      <c r="C22" s="62"/>
      <c r="D22" s="64"/>
      <c r="E22" s="173"/>
      <c r="F22" s="161"/>
      <c r="I22" s="29"/>
    </row>
    <row r="23" spans="1:9" ht="15.75">
      <c r="A23" s="108" t="s">
        <v>135</v>
      </c>
      <c r="B23" s="91" t="s">
        <v>307</v>
      </c>
      <c r="C23" s="43"/>
      <c r="D23" s="45"/>
      <c r="E23" s="171"/>
      <c r="F23" s="101"/>
      <c r="I23" s="29"/>
    </row>
    <row r="24" spans="1:9" ht="15.75">
      <c r="A24" s="46" t="s">
        <v>106</v>
      </c>
      <c r="B24" s="47" t="s">
        <v>157</v>
      </c>
      <c r="C24" s="48"/>
      <c r="D24" s="50"/>
      <c r="E24" s="172"/>
      <c r="F24" s="80"/>
      <c r="I24" s="29"/>
    </row>
    <row r="25" spans="1:9" ht="15.75">
      <c r="A25" s="51"/>
      <c r="B25" s="52" t="s">
        <v>165</v>
      </c>
      <c r="C25" s="53"/>
      <c r="D25" s="55"/>
      <c r="E25" s="174"/>
      <c r="F25" s="37"/>
      <c r="I25" s="29"/>
    </row>
    <row r="26" spans="1:9" ht="15.75">
      <c r="A26" s="51" t="s">
        <v>107</v>
      </c>
      <c r="B26" s="52" t="s">
        <v>328</v>
      </c>
      <c r="C26" s="53"/>
      <c r="D26" s="55"/>
      <c r="E26" s="174"/>
      <c r="F26" s="80"/>
      <c r="I26" s="29"/>
    </row>
    <row r="27" spans="1:9" ht="15.75">
      <c r="A27" s="51" t="s">
        <v>108</v>
      </c>
      <c r="B27" s="52" t="s">
        <v>329</v>
      </c>
      <c r="C27" s="53"/>
      <c r="D27" s="55"/>
      <c r="E27" s="174"/>
      <c r="F27" s="80"/>
      <c r="I27" s="29"/>
    </row>
    <row r="28" spans="1:9" ht="15.75">
      <c r="A28" s="51" t="s">
        <v>119</v>
      </c>
      <c r="B28" s="52" t="s">
        <v>330</v>
      </c>
      <c r="C28" s="53"/>
      <c r="D28" s="55"/>
      <c r="E28" s="174"/>
      <c r="F28" s="80"/>
      <c r="I28" s="29"/>
    </row>
    <row r="29" spans="1:9" ht="15.75">
      <c r="A29" s="46" t="s">
        <v>109</v>
      </c>
      <c r="B29" s="47" t="s">
        <v>158</v>
      </c>
      <c r="C29" s="48"/>
      <c r="D29" s="50"/>
      <c r="E29" s="172"/>
      <c r="F29" s="80"/>
      <c r="I29" s="29"/>
    </row>
    <row r="30" spans="1:9" ht="15.75">
      <c r="A30" s="46" t="s">
        <v>159</v>
      </c>
      <c r="B30" s="47" t="s">
        <v>160</v>
      </c>
      <c r="C30" s="48"/>
      <c r="D30" s="50"/>
      <c r="E30" s="172"/>
      <c r="F30" s="37"/>
      <c r="I30" s="29"/>
    </row>
    <row r="31" spans="1:9" ht="15.75">
      <c r="A31" s="46" t="s">
        <v>161</v>
      </c>
      <c r="B31" s="47" t="s">
        <v>170</v>
      </c>
      <c r="C31" s="48"/>
      <c r="D31" s="50"/>
      <c r="E31" s="172"/>
      <c r="F31" s="37"/>
      <c r="I31" s="29"/>
    </row>
    <row r="32" spans="1:9" ht="15.75">
      <c r="A32" s="46" t="s">
        <v>169</v>
      </c>
      <c r="B32" s="47" t="s">
        <v>162</v>
      </c>
      <c r="C32" s="48"/>
      <c r="D32" s="50"/>
      <c r="E32" s="172"/>
      <c r="F32" s="80"/>
      <c r="I32" s="29"/>
    </row>
    <row r="33" spans="1:9" ht="15.75">
      <c r="A33" s="51"/>
      <c r="B33" s="52" t="s">
        <v>165</v>
      </c>
      <c r="C33" s="53"/>
      <c r="D33" s="55"/>
      <c r="E33" s="174"/>
      <c r="F33" s="80"/>
      <c r="I33" s="29"/>
    </row>
    <row r="34" spans="1:9" ht="15.75">
      <c r="A34" s="51" t="s">
        <v>117</v>
      </c>
      <c r="B34" s="52" t="s">
        <v>164</v>
      </c>
      <c r="C34" s="53"/>
      <c r="D34" s="55"/>
      <c r="E34" s="174"/>
      <c r="F34" s="80"/>
      <c r="I34" s="29"/>
    </row>
    <row r="35" spans="1:9" ht="15.75">
      <c r="A35" s="51" t="s">
        <v>171</v>
      </c>
      <c r="B35" s="52" t="s">
        <v>308</v>
      </c>
      <c r="C35" s="53"/>
      <c r="D35" s="55"/>
      <c r="E35" s="174"/>
      <c r="F35" s="80"/>
      <c r="I35" s="29"/>
    </row>
    <row r="36" spans="1:9" ht="16.5" thickBot="1">
      <c r="A36" s="56" t="s">
        <v>265</v>
      </c>
      <c r="B36" s="57" t="s">
        <v>309</v>
      </c>
      <c r="C36" s="58"/>
      <c r="D36" s="59"/>
      <c r="E36" s="175"/>
      <c r="F36" s="161"/>
      <c r="I36" s="29"/>
    </row>
    <row r="37" spans="1:9" ht="16.5" thickBot="1">
      <c r="A37" s="107" t="s">
        <v>136</v>
      </c>
      <c r="B37" s="60" t="s">
        <v>310</v>
      </c>
      <c r="C37" s="41"/>
      <c r="D37" s="42"/>
      <c r="E37" s="176"/>
      <c r="F37" s="160"/>
      <c r="I37" s="29"/>
    </row>
    <row r="38" spans="1:9" ht="15.75">
      <c r="A38" s="108" t="s">
        <v>172</v>
      </c>
      <c r="B38" s="91" t="s">
        <v>173</v>
      </c>
      <c r="C38" s="43"/>
      <c r="D38" s="45"/>
      <c r="E38" s="171"/>
      <c r="F38" s="101"/>
      <c r="I38" s="29"/>
    </row>
    <row r="39" spans="1:9" ht="15.75">
      <c r="A39" s="51" t="s">
        <v>106</v>
      </c>
      <c r="B39" s="52" t="s">
        <v>174</v>
      </c>
      <c r="C39" s="53"/>
      <c r="D39" s="55"/>
      <c r="E39" s="174"/>
      <c r="F39" s="80"/>
      <c r="I39" s="29"/>
    </row>
    <row r="40" spans="1:9" ht="15.75">
      <c r="A40" s="51"/>
      <c r="B40" s="52" t="s">
        <v>163</v>
      </c>
      <c r="C40" s="53"/>
      <c r="D40" s="55"/>
      <c r="E40" s="174"/>
      <c r="F40" s="80"/>
      <c r="I40" s="29"/>
    </row>
    <row r="41" spans="1:9" ht="31.5">
      <c r="A41" s="51" t="s">
        <v>107</v>
      </c>
      <c r="B41" s="52" t="s">
        <v>314</v>
      </c>
      <c r="C41" s="53"/>
      <c r="D41" s="55"/>
      <c r="E41" s="174"/>
      <c r="F41" s="80"/>
      <c r="I41" s="29"/>
    </row>
    <row r="42" spans="1:9" ht="15.75">
      <c r="A42" s="51" t="s">
        <v>108</v>
      </c>
      <c r="B42" s="61" t="s">
        <v>315</v>
      </c>
      <c r="C42" s="53"/>
      <c r="D42" s="55"/>
      <c r="E42" s="174"/>
      <c r="F42" s="80"/>
      <c r="I42" s="29"/>
    </row>
    <row r="43" spans="1:9" ht="15.75">
      <c r="A43" s="51" t="s">
        <v>109</v>
      </c>
      <c r="B43" s="52" t="s">
        <v>175</v>
      </c>
      <c r="C43" s="53"/>
      <c r="D43" s="55"/>
      <c r="E43" s="174"/>
      <c r="F43" s="80"/>
      <c r="I43" s="29"/>
    </row>
    <row r="44" spans="1:9" ht="15.75">
      <c r="A44" s="51"/>
      <c r="B44" s="52" t="s">
        <v>163</v>
      </c>
      <c r="C44" s="53"/>
      <c r="D44" s="55"/>
      <c r="E44" s="174"/>
      <c r="F44" s="80"/>
      <c r="I44" s="29"/>
    </row>
    <row r="45" spans="1:9" ht="16.5" thickBot="1">
      <c r="A45" s="56" t="s">
        <v>110</v>
      </c>
      <c r="B45" s="57" t="s">
        <v>316</v>
      </c>
      <c r="C45" s="58"/>
      <c r="D45" s="59"/>
      <c r="E45" s="175"/>
      <c r="F45" s="161"/>
      <c r="I45" s="29"/>
    </row>
    <row r="46" spans="1:9" ht="16.5" thickBot="1">
      <c r="A46" s="133" t="s">
        <v>176</v>
      </c>
      <c r="B46" s="167" t="s">
        <v>177</v>
      </c>
      <c r="C46" s="183"/>
      <c r="D46" s="138"/>
      <c r="E46" s="177"/>
      <c r="F46" s="164"/>
      <c r="I46" s="29"/>
    </row>
    <row r="47" spans="1:9" ht="16.5" thickBot="1">
      <c r="A47" s="107" t="s">
        <v>178</v>
      </c>
      <c r="B47" s="60" t="s">
        <v>179</v>
      </c>
      <c r="C47" s="41"/>
      <c r="D47" s="42"/>
      <c r="E47" s="176"/>
      <c r="F47" s="160"/>
      <c r="I47" s="29"/>
    </row>
    <row r="48" spans="1:9" ht="16.5" thickBot="1">
      <c r="A48" s="107" t="s">
        <v>180</v>
      </c>
      <c r="B48" s="60" t="s">
        <v>181</v>
      </c>
      <c r="C48" s="41"/>
      <c r="D48" s="42"/>
      <c r="E48" s="176"/>
      <c r="F48" s="163"/>
      <c r="I48" s="29"/>
    </row>
    <row r="49" spans="1:9" ht="15.75">
      <c r="A49" s="108" t="s">
        <v>182</v>
      </c>
      <c r="B49" s="91" t="s">
        <v>326</v>
      </c>
      <c r="C49" s="43"/>
      <c r="D49" s="45"/>
      <c r="E49" s="171"/>
      <c r="F49" s="101"/>
      <c r="I49" s="29"/>
    </row>
    <row r="50" spans="1:9" ht="15.75">
      <c r="A50" s="51"/>
      <c r="B50" s="52" t="s">
        <v>165</v>
      </c>
      <c r="C50" s="53"/>
      <c r="D50" s="55"/>
      <c r="E50" s="174"/>
      <c r="F50" s="80"/>
      <c r="I50" s="29"/>
    </row>
    <row r="51" spans="1:9" ht="15.75">
      <c r="A51" s="51" t="s">
        <v>106</v>
      </c>
      <c r="B51" s="52" t="s">
        <v>317</v>
      </c>
      <c r="C51" s="53"/>
      <c r="D51" s="55"/>
      <c r="E51" s="174"/>
      <c r="F51" s="80"/>
      <c r="I51" s="29"/>
    </row>
    <row r="52" spans="1:9" ht="15.75">
      <c r="A52" s="139" t="s">
        <v>109</v>
      </c>
      <c r="B52" s="52" t="s">
        <v>318</v>
      </c>
      <c r="C52" s="53"/>
      <c r="D52" s="55"/>
      <c r="E52" s="174"/>
      <c r="F52" s="80"/>
      <c r="I52" s="29"/>
    </row>
    <row r="53" spans="1:9" ht="15.75">
      <c r="A53" s="51" t="s">
        <v>159</v>
      </c>
      <c r="B53" s="52" t="s">
        <v>319</v>
      </c>
      <c r="C53" s="53"/>
      <c r="D53" s="55"/>
      <c r="E53" s="174"/>
      <c r="F53" s="37"/>
      <c r="I53" s="29"/>
    </row>
    <row r="54" spans="1:9" ht="16.5" thickBot="1">
      <c r="A54" s="56" t="s">
        <v>161</v>
      </c>
      <c r="B54" s="57" t="s">
        <v>320</v>
      </c>
      <c r="C54" s="62"/>
      <c r="D54" s="64"/>
      <c r="E54" s="173"/>
      <c r="F54" s="102"/>
      <c r="I54" s="29"/>
    </row>
    <row r="55" spans="1:9" ht="15.75">
      <c r="A55" s="108" t="s">
        <v>217</v>
      </c>
      <c r="B55" s="91" t="s">
        <v>324</v>
      </c>
      <c r="C55" s="43"/>
      <c r="D55" s="45"/>
      <c r="E55" s="171"/>
      <c r="F55" s="101"/>
      <c r="I55" s="29"/>
    </row>
    <row r="56" spans="1:9" ht="15.75">
      <c r="A56" s="51" t="s">
        <v>106</v>
      </c>
      <c r="B56" s="168" t="s">
        <v>302</v>
      </c>
      <c r="C56" s="53"/>
      <c r="D56" s="55"/>
      <c r="E56" s="174"/>
      <c r="F56" s="80"/>
      <c r="I56" s="29"/>
    </row>
    <row r="57" spans="1:9" ht="15.75">
      <c r="A57" s="51" t="s">
        <v>109</v>
      </c>
      <c r="B57" s="52" t="s">
        <v>303</v>
      </c>
      <c r="C57" s="53"/>
      <c r="D57" s="55"/>
      <c r="E57" s="174"/>
      <c r="F57" s="80"/>
      <c r="I57" s="29"/>
    </row>
    <row r="58" spans="1:9" ht="16.5" thickBot="1">
      <c r="A58" s="56"/>
      <c r="B58" s="57" t="s">
        <v>304</v>
      </c>
      <c r="C58" s="58"/>
      <c r="D58" s="59"/>
      <c r="E58" s="175"/>
      <c r="F58" s="161"/>
      <c r="I58" s="29"/>
    </row>
    <row r="59" spans="1:9" ht="15.75">
      <c r="A59" s="108" t="s">
        <v>187</v>
      </c>
      <c r="B59" s="91" t="s">
        <v>325</v>
      </c>
      <c r="C59" s="43"/>
      <c r="D59" s="45"/>
      <c r="E59" s="171"/>
      <c r="F59" s="162"/>
      <c r="I59" s="29"/>
    </row>
    <row r="60" spans="1:9" ht="15.75">
      <c r="A60" s="51" t="s">
        <v>106</v>
      </c>
      <c r="B60" s="168" t="s">
        <v>305</v>
      </c>
      <c r="C60" s="53"/>
      <c r="D60" s="55"/>
      <c r="E60" s="174"/>
      <c r="F60" s="80"/>
      <c r="I60" s="29"/>
    </row>
    <row r="61" spans="1:9" ht="15.75">
      <c r="A61" s="51" t="s">
        <v>109</v>
      </c>
      <c r="B61" s="52" t="s">
        <v>306</v>
      </c>
      <c r="C61" s="53"/>
      <c r="D61" s="55"/>
      <c r="E61" s="174"/>
      <c r="F61" s="80"/>
      <c r="I61" s="29"/>
    </row>
    <row r="62" spans="1:9" ht="16.5" thickBot="1">
      <c r="A62" s="56"/>
      <c r="B62" s="57" t="s">
        <v>304</v>
      </c>
      <c r="C62" s="58"/>
      <c r="D62" s="59"/>
      <c r="E62" s="175"/>
      <c r="F62" s="161"/>
      <c r="I62" s="29"/>
    </row>
    <row r="63" spans="1:9" ht="15.75">
      <c r="A63" s="108" t="s">
        <v>190</v>
      </c>
      <c r="B63" s="91" t="s">
        <v>188</v>
      </c>
      <c r="C63" s="43"/>
      <c r="D63" s="45"/>
      <c r="E63" s="171"/>
      <c r="F63" s="101"/>
      <c r="I63" s="29"/>
    </row>
    <row r="64" spans="1:9" ht="15.75">
      <c r="A64" s="46"/>
      <c r="B64" s="52" t="s">
        <v>189</v>
      </c>
      <c r="C64" s="53"/>
      <c r="D64" s="55"/>
      <c r="E64" s="174"/>
      <c r="F64" s="80"/>
      <c r="I64" s="29"/>
    </row>
    <row r="65" spans="1:9" ht="15.75">
      <c r="A65" s="51" t="s">
        <v>106</v>
      </c>
      <c r="B65" s="52" t="s">
        <v>321</v>
      </c>
      <c r="C65" s="53"/>
      <c r="D65" s="55"/>
      <c r="E65" s="174"/>
      <c r="F65" s="80"/>
      <c r="I65" s="29"/>
    </row>
    <row r="66" spans="1:9" ht="15.75">
      <c r="A66" s="51" t="s">
        <v>107</v>
      </c>
      <c r="B66" s="52" t="s">
        <v>197</v>
      </c>
      <c r="C66" s="48"/>
      <c r="D66" s="50"/>
      <c r="E66" s="172"/>
      <c r="F66" s="80"/>
      <c r="I66" s="29"/>
    </row>
    <row r="67" spans="1:9" ht="16.5" thickBot="1">
      <c r="A67" s="56" t="s">
        <v>109</v>
      </c>
      <c r="B67" s="57" t="s">
        <v>322</v>
      </c>
      <c r="C67" s="62"/>
      <c r="D67" s="64"/>
      <c r="E67" s="173"/>
      <c r="F67" s="161"/>
      <c r="I67" s="29"/>
    </row>
    <row r="68" spans="1:9" ht="15.75">
      <c r="A68" s="108" t="s">
        <v>192</v>
      </c>
      <c r="B68" s="91" t="s">
        <v>191</v>
      </c>
      <c r="C68" s="65"/>
      <c r="D68" s="67"/>
      <c r="E68" s="178"/>
      <c r="F68" s="165"/>
      <c r="I68" s="29"/>
    </row>
    <row r="69" spans="1:9" ht="15.75">
      <c r="A69" s="46"/>
      <c r="B69" s="52" t="s">
        <v>220</v>
      </c>
      <c r="C69" s="53"/>
      <c r="D69" s="55"/>
      <c r="E69" s="174"/>
      <c r="F69" s="80"/>
      <c r="I69" s="29"/>
    </row>
    <row r="70" spans="1:9" ht="15.75">
      <c r="A70" s="51" t="s">
        <v>106</v>
      </c>
      <c r="B70" s="52" t="s">
        <v>323</v>
      </c>
      <c r="C70" s="48"/>
      <c r="D70" s="50"/>
      <c r="E70" s="172"/>
      <c r="F70" s="37"/>
      <c r="I70" s="29"/>
    </row>
    <row r="71" spans="1:9" ht="15.75">
      <c r="A71" s="51" t="s">
        <v>107</v>
      </c>
      <c r="B71" s="52" t="s">
        <v>197</v>
      </c>
      <c r="C71" s="48"/>
      <c r="D71" s="50"/>
      <c r="E71" s="172"/>
      <c r="F71" s="166"/>
      <c r="I71" s="29"/>
    </row>
    <row r="72" spans="1:9" ht="16.5" thickBot="1">
      <c r="A72" s="56" t="s">
        <v>109</v>
      </c>
      <c r="B72" s="57" t="s">
        <v>322</v>
      </c>
      <c r="C72" s="62"/>
      <c r="D72" s="64"/>
      <c r="E72" s="173"/>
      <c r="F72" s="102"/>
      <c r="I72" s="29"/>
    </row>
    <row r="73" spans="1:9" ht="16.5" thickBot="1">
      <c r="A73" s="107" t="s">
        <v>193</v>
      </c>
      <c r="B73" s="60" t="s">
        <v>219</v>
      </c>
      <c r="C73" s="41"/>
      <c r="D73" s="42"/>
      <c r="E73" s="176"/>
      <c r="F73" s="160"/>
      <c r="I73" s="29"/>
    </row>
    <row r="74" spans="1:9" ht="15.75">
      <c r="A74" s="109" t="s">
        <v>194</v>
      </c>
      <c r="B74" s="110" t="s">
        <v>332</v>
      </c>
      <c r="C74" s="94"/>
      <c r="D74" s="93"/>
      <c r="E74" s="179"/>
      <c r="F74" s="159"/>
      <c r="I74" s="29"/>
    </row>
    <row r="75" spans="1:9" ht="15.75">
      <c r="A75" s="51" t="s">
        <v>106</v>
      </c>
      <c r="B75" s="52" t="s">
        <v>333</v>
      </c>
      <c r="C75" s="53"/>
      <c r="D75" s="55"/>
      <c r="E75" s="174"/>
      <c r="F75" s="80"/>
      <c r="I75" s="29"/>
    </row>
    <row r="76" spans="1:6" ht="16.5" thickBot="1">
      <c r="A76" s="56" t="s">
        <v>109</v>
      </c>
      <c r="B76" s="57" t="s">
        <v>334</v>
      </c>
      <c r="C76" s="58"/>
      <c r="D76" s="59"/>
      <c r="E76" s="175"/>
      <c r="F76" s="82"/>
    </row>
    <row r="77" spans="1:6" ht="16.5" thickBot="1">
      <c r="A77" s="107" t="s">
        <v>311</v>
      </c>
      <c r="B77" s="60" t="s">
        <v>336</v>
      </c>
      <c r="C77" s="68"/>
      <c r="D77" s="70"/>
      <c r="E77" s="180"/>
      <c r="F77" s="100"/>
    </row>
    <row r="78" spans="1:6" ht="15.75">
      <c r="A78" s="108" t="s">
        <v>312</v>
      </c>
      <c r="B78" s="91" t="s">
        <v>218</v>
      </c>
      <c r="C78" s="43"/>
      <c r="D78" s="45"/>
      <c r="E78" s="171"/>
      <c r="F78" s="92"/>
    </row>
    <row r="79" spans="1:6" ht="16.5" thickBot="1">
      <c r="A79" s="76"/>
      <c r="B79" s="57" t="s">
        <v>197</v>
      </c>
      <c r="C79" s="62"/>
      <c r="D79" s="64"/>
      <c r="E79" s="173"/>
      <c r="F79" s="82"/>
    </row>
    <row r="80" spans="1:6" ht="48" thickBot="1">
      <c r="A80" s="107" t="s">
        <v>312</v>
      </c>
      <c r="B80" s="60" t="s">
        <v>67</v>
      </c>
      <c r="C80" s="68"/>
      <c r="D80" s="70"/>
      <c r="E80" s="180"/>
      <c r="F80" s="100"/>
    </row>
    <row r="81" spans="1:6" ht="47.25">
      <c r="A81" s="108" t="s">
        <v>313</v>
      </c>
      <c r="B81" s="91" t="s">
        <v>68</v>
      </c>
      <c r="C81" s="65"/>
      <c r="D81" s="67"/>
      <c r="E81" s="178"/>
      <c r="F81" s="92"/>
    </row>
    <row r="82" spans="1:6" ht="32.25" thickBot="1">
      <c r="A82" s="147"/>
      <c r="B82" s="184" t="s">
        <v>327</v>
      </c>
      <c r="C82" s="185"/>
      <c r="D82" s="149"/>
      <c r="E82" s="186"/>
      <c r="F82" s="158"/>
    </row>
    <row r="83" spans="1:6" ht="16.5" thickBot="1">
      <c r="A83" s="151"/>
      <c r="B83" s="152"/>
      <c r="C83" s="153"/>
      <c r="D83" s="153"/>
      <c r="E83" s="153"/>
      <c r="F83" s="188"/>
    </row>
    <row r="84" spans="1:6" ht="15.75">
      <c r="A84" s="150"/>
      <c r="B84" s="110" t="s">
        <v>195</v>
      </c>
      <c r="C84" s="71"/>
      <c r="D84" s="72"/>
      <c r="E84" s="187"/>
      <c r="F84" s="99"/>
    </row>
    <row r="85" spans="1:6" ht="15.75">
      <c r="A85" s="51" t="s">
        <v>106</v>
      </c>
      <c r="B85" s="52" t="s">
        <v>196</v>
      </c>
      <c r="C85" s="73"/>
      <c r="D85" s="75"/>
      <c r="E85" s="181"/>
      <c r="F85" s="81"/>
    </row>
    <row r="86" spans="1:6" ht="15.75">
      <c r="A86" s="216" t="s">
        <v>394</v>
      </c>
      <c r="B86" s="222" t="s">
        <v>198</v>
      </c>
      <c r="C86" s="223"/>
      <c r="D86" s="217"/>
      <c r="E86" s="224"/>
      <c r="F86" s="158"/>
    </row>
    <row r="87" spans="1:6" ht="16.5" thickBot="1">
      <c r="A87" s="56" t="s">
        <v>395</v>
      </c>
      <c r="B87" s="57" t="s">
        <v>399</v>
      </c>
      <c r="C87" s="77"/>
      <c r="D87" s="79"/>
      <c r="E87" s="182"/>
      <c r="F87" s="82"/>
    </row>
    <row r="89" spans="1:4" ht="15.75">
      <c r="A89" s="84" t="s">
        <v>199</v>
      </c>
      <c r="B89" s="83"/>
      <c r="C89" s="83"/>
      <c r="D89" s="83"/>
    </row>
  </sheetData>
  <sheetProtection/>
  <mergeCells count="5">
    <mergeCell ref="A6:F6"/>
    <mergeCell ref="A16:A17"/>
    <mergeCell ref="B16:B17"/>
    <mergeCell ref="E16:F16"/>
    <mergeCell ref="C16:D16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B23" sqref="B23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432</v>
      </c>
    </row>
    <row r="3" ht="15.75">
      <c r="C3" s="4" t="s">
        <v>363</v>
      </c>
    </row>
    <row r="4" ht="15.75">
      <c r="C4" s="4" t="s">
        <v>378</v>
      </c>
    </row>
    <row r="5" ht="15.75">
      <c r="C5" s="4"/>
    </row>
    <row r="6" spans="1:16" ht="42.75" customHeight="1">
      <c r="A6" s="616" t="s">
        <v>437</v>
      </c>
      <c r="B6" s="616"/>
      <c r="C6" s="6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364</v>
      </c>
    </row>
    <row r="9" ht="15.75">
      <c r="C9" s="4" t="s">
        <v>365</v>
      </c>
    </row>
    <row r="10" ht="15.75">
      <c r="C10" s="4"/>
    </row>
    <row r="11" ht="15.75">
      <c r="C11" s="201" t="s">
        <v>366</v>
      </c>
    </row>
    <row r="12" ht="15.75">
      <c r="C12" s="4" t="s">
        <v>367</v>
      </c>
    </row>
    <row r="13" ht="15.75">
      <c r="C13" s="4" t="s">
        <v>368</v>
      </c>
    </row>
    <row r="15" ht="16.5" thickBot="1"/>
    <row r="16" spans="1:3" ht="21.75" customHeight="1" thickBot="1">
      <c r="A16" s="115" t="s">
        <v>229</v>
      </c>
      <c r="B16" s="3" t="s">
        <v>230</v>
      </c>
      <c r="C16" s="116" t="s">
        <v>231</v>
      </c>
    </row>
    <row r="17" spans="1:3" ht="15.75">
      <c r="A17" s="117" t="s">
        <v>106</v>
      </c>
      <c r="B17" s="617" t="s">
        <v>232</v>
      </c>
      <c r="C17" s="618"/>
    </row>
    <row r="18" spans="1:3" ht="15.75">
      <c r="A18" s="118" t="s">
        <v>107</v>
      </c>
      <c r="B18" s="119" t="s">
        <v>233</v>
      </c>
      <c r="C18" s="24" t="s">
        <v>234</v>
      </c>
    </row>
    <row r="19" spans="1:3" ht="31.5">
      <c r="A19" s="118" t="s">
        <v>108</v>
      </c>
      <c r="B19" s="119" t="s">
        <v>235</v>
      </c>
      <c r="C19" s="24" t="s">
        <v>236</v>
      </c>
    </row>
    <row r="20" spans="1:3" ht="15.75">
      <c r="A20" s="118" t="s">
        <v>109</v>
      </c>
      <c r="B20" s="619" t="s">
        <v>237</v>
      </c>
      <c r="C20" s="620"/>
    </row>
    <row r="21" spans="1:3" ht="15.75">
      <c r="A21" s="118" t="s">
        <v>110</v>
      </c>
      <c r="B21" s="120" t="s">
        <v>238</v>
      </c>
      <c r="C21" s="24" t="s">
        <v>239</v>
      </c>
    </row>
    <row r="22" spans="1:3" ht="15.75">
      <c r="A22" s="118" t="s">
        <v>111</v>
      </c>
      <c r="B22" s="120" t="s">
        <v>240</v>
      </c>
      <c r="C22" s="24" t="s">
        <v>236</v>
      </c>
    </row>
    <row r="23" spans="1:3" ht="31.5" customHeight="1">
      <c r="A23" s="118" t="s">
        <v>112</v>
      </c>
      <c r="B23" s="120" t="s">
        <v>241</v>
      </c>
      <c r="C23" s="24" t="s">
        <v>239</v>
      </c>
    </row>
    <row r="24" spans="1:3" ht="31.5" customHeight="1">
      <c r="A24" s="118" t="s">
        <v>113</v>
      </c>
      <c r="B24" s="120" t="s">
        <v>242</v>
      </c>
      <c r="C24" s="24" t="s">
        <v>236</v>
      </c>
    </row>
    <row r="25" spans="1:3" ht="31.5">
      <c r="A25" s="118" t="s">
        <v>150</v>
      </c>
      <c r="B25" s="119" t="s">
        <v>243</v>
      </c>
      <c r="C25" s="24" t="s">
        <v>239</v>
      </c>
    </row>
    <row r="26" spans="1:3" ht="34.5" customHeight="1">
      <c r="A26" s="118" t="s">
        <v>200</v>
      </c>
      <c r="B26" s="119" t="s">
        <v>244</v>
      </c>
      <c r="C26" s="24" t="s">
        <v>239</v>
      </c>
    </row>
    <row r="27" spans="1:3" ht="15.75">
      <c r="A27" s="118">
        <v>3</v>
      </c>
      <c r="B27" s="614" t="s">
        <v>245</v>
      </c>
      <c r="C27" s="615"/>
    </row>
    <row r="28" spans="1:3" ht="31.5">
      <c r="A28" s="118" t="s">
        <v>246</v>
      </c>
      <c r="B28" s="119" t="s">
        <v>247</v>
      </c>
      <c r="C28" s="24" t="s">
        <v>239</v>
      </c>
    </row>
    <row r="29" spans="1:3" ht="31.5">
      <c r="A29" s="118" t="s">
        <v>248</v>
      </c>
      <c r="B29" s="119" t="s">
        <v>249</v>
      </c>
      <c r="C29" s="24" t="s">
        <v>239</v>
      </c>
    </row>
    <row r="30" spans="1:3" ht="24.75" customHeight="1">
      <c r="A30" s="118" t="s">
        <v>250</v>
      </c>
      <c r="B30" s="119" t="s">
        <v>251</v>
      </c>
      <c r="C30" s="24" t="s">
        <v>239</v>
      </c>
    </row>
    <row r="31" spans="1:3" ht="15.75">
      <c r="A31" s="118" t="s">
        <v>252</v>
      </c>
      <c r="B31" s="119" t="s">
        <v>253</v>
      </c>
      <c r="C31" s="24" t="s">
        <v>239</v>
      </c>
    </row>
    <row r="32" spans="1:3" ht="15.75">
      <c r="A32" s="118">
        <v>4</v>
      </c>
      <c r="B32" s="614" t="s">
        <v>254</v>
      </c>
      <c r="C32" s="615"/>
    </row>
    <row r="33" spans="1:3" ht="15.75">
      <c r="A33" s="118" t="s">
        <v>114</v>
      </c>
      <c r="B33" s="119" t="s">
        <v>255</v>
      </c>
      <c r="C33" s="24" t="s">
        <v>236</v>
      </c>
    </row>
    <row r="34" spans="1:3" ht="47.25">
      <c r="A34" s="118" t="s">
        <v>115</v>
      </c>
      <c r="B34" s="119" t="s">
        <v>256</v>
      </c>
      <c r="C34" s="24" t="s">
        <v>236</v>
      </c>
    </row>
    <row r="35" spans="1:3" ht="15.75">
      <c r="A35" s="118" t="s">
        <v>116</v>
      </c>
      <c r="B35" s="119" t="s">
        <v>257</v>
      </c>
      <c r="C35" s="24" t="s">
        <v>239</v>
      </c>
    </row>
    <row r="36" spans="1:3" ht="31.5">
      <c r="A36" s="118" t="s">
        <v>166</v>
      </c>
      <c r="B36" s="119" t="s">
        <v>258</v>
      </c>
      <c r="C36" s="24" t="s">
        <v>239</v>
      </c>
    </row>
    <row r="37" spans="1:3" ht="15.75">
      <c r="A37" s="118" t="s">
        <v>167</v>
      </c>
      <c r="B37" s="119" t="s">
        <v>259</v>
      </c>
      <c r="C37" s="24" t="s">
        <v>236</v>
      </c>
    </row>
    <row r="38" spans="1:3" ht="15.75">
      <c r="A38" s="118" t="s">
        <v>168</v>
      </c>
      <c r="B38" s="119" t="s">
        <v>260</v>
      </c>
      <c r="C38" s="24" t="s">
        <v>236</v>
      </c>
    </row>
    <row r="39" spans="1:3" ht="15.75">
      <c r="A39" s="118">
        <v>5</v>
      </c>
      <c r="B39" s="614" t="s">
        <v>261</v>
      </c>
      <c r="C39" s="615"/>
    </row>
    <row r="40" spans="1:3" ht="15.75">
      <c r="A40" s="118" t="s">
        <v>117</v>
      </c>
      <c r="B40" s="119" t="s">
        <v>262</v>
      </c>
      <c r="C40" s="121" t="s">
        <v>239</v>
      </c>
    </row>
    <row r="41" spans="1:3" ht="31.5">
      <c r="A41" s="118" t="s">
        <v>118</v>
      </c>
      <c r="B41" s="119" t="s">
        <v>263</v>
      </c>
      <c r="C41" s="121" t="s">
        <v>239</v>
      </c>
    </row>
    <row r="42" spans="1:3" ht="31.5">
      <c r="A42" s="118" t="s">
        <v>171</v>
      </c>
      <c r="B42" s="119" t="s">
        <v>264</v>
      </c>
      <c r="C42" s="24" t="s">
        <v>236</v>
      </c>
    </row>
    <row r="43" spans="1:3" ht="31.5">
      <c r="A43" s="118" t="s">
        <v>265</v>
      </c>
      <c r="B43" s="119" t="s">
        <v>266</v>
      </c>
      <c r="C43" s="24" t="s">
        <v>239</v>
      </c>
    </row>
    <row r="44" spans="1:3" ht="31.5">
      <c r="A44" s="118" t="s">
        <v>267</v>
      </c>
      <c r="B44" s="119" t="s">
        <v>268</v>
      </c>
      <c r="C44" s="24" t="s">
        <v>236</v>
      </c>
    </row>
    <row r="45" spans="1:3" ht="31.5">
      <c r="A45" s="118" t="s">
        <v>269</v>
      </c>
      <c r="B45" s="119" t="s">
        <v>270</v>
      </c>
      <c r="C45" s="24" t="s">
        <v>236</v>
      </c>
    </row>
    <row r="47" spans="1:3" ht="15.75">
      <c r="A47" s="118">
        <v>6</v>
      </c>
      <c r="B47" s="614" t="s">
        <v>271</v>
      </c>
      <c r="C47" s="615"/>
    </row>
    <row r="48" spans="1:3" ht="31.5">
      <c r="A48" s="118" t="s">
        <v>221</v>
      </c>
      <c r="B48" s="119" t="s">
        <v>272</v>
      </c>
      <c r="C48" s="24" t="s">
        <v>236</v>
      </c>
    </row>
    <row r="49" spans="1:3" ht="15.75">
      <c r="A49" s="118" t="s">
        <v>222</v>
      </c>
      <c r="B49" s="119" t="s">
        <v>273</v>
      </c>
      <c r="C49" s="24" t="s">
        <v>236</v>
      </c>
    </row>
    <row r="50" spans="1:3" ht="31.5">
      <c r="A50" s="118" t="s">
        <v>223</v>
      </c>
      <c r="B50" s="119" t="s">
        <v>274</v>
      </c>
      <c r="C50" s="24" t="s">
        <v>239</v>
      </c>
    </row>
    <row r="51" spans="1:3" ht="63.75" thickBot="1">
      <c r="A51" s="122" t="s">
        <v>224</v>
      </c>
      <c r="B51" s="123" t="s">
        <v>275</v>
      </c>
      <c r="C51" s="25" t="s">
        <v>239</v>
      </c>
    </row>
    <row r="54" spans="1:3" ht="33" customHeight="1">
      <c r="A54" s="616" t="s">
        <v>276</v>
      </c>
      <c r="B54" s="616"/>
      <c r="C54" s="616"/>
    </row>
    <row r="55" ht="16.5" thickBot="1"/>
    <row r="56" spans="1:3" ht="16.5" thickBot="1">
      <c r="A56" s="124" t="s">
        <v>104</v>
      </c>
      <c r="B56" s="125" t="s">
        <v>230</v>
      </c>
      <c r="C56" s="126" t="s">
        <v>231</v>
      </c>
    </row>
    <row r="57" spans="1:3" ht="15.75">
      <c r="A57" s="117">
        <v>1</v>
      </c>
      <c r="B57" s="127" t="s">
        <v>277</v>
      </c>
      <c r="C57" s="128"/>
    </row>
    <row r="58" spans="1:3" ht="15.75">
      <c r="A58" s="118" t="s">
        <v>107</v>
      </c>
      <c r="B58" s="129" t="s">
        <v>278</v>
      </c>
      <c r="C58" s="24" t="s">
        <v>239</v>
      </c>
    </row>
    <row r="59" spans="1:3" ht="15.75">
      <c r="A59" s="118" t="s">
        <v>108</v>
      </c>
      <c r="B59" s="129" t="s">
        <v>279</v>
      </c>
      <c r="C59" s="24" t="s">
        <v>239</v>
      </c>
    </row>
    <row r="60" spans="1:3" ht="15.75">
      <c r="A60" s="118" t="s">
        <v>119</v>
      </c>
      <c r="B60" s="119" t="s">
        <v>280</v>
      </c>
      <c r="C60" s="24" t="s">
        <v>239</v>
      </c>
    </row>
    <row r="61" spans="1:3" ht="31.5">
      <c r="A61" s="118" t="s">
        <v>130</v>
      </c>
      <c r="B61" s="119" t="s">
        <v>281</v>
      </c>
      <c r="C61" s="24" t="s">
        <v>239</v>
      </c>
    </row>
    <row r="62" spans="1:3" ht="15.75">
      <c r="A62" s="118" t="s">
        <v>282</v>
      </c>
      <c r="B62" s="119" t="s">
        <v>283</v>
      </c>
      <c r="C62" s="24" t="s">
        <v>239</v>
      </c>
    </row>
    <row r="63" spans="1:3" ht="15.75">
      <c r="A63" s="118" t="s">
        <v>284</v>
      </c>
      <c r="B63" s="119" t="s">
        <v>285</v>
      </c>
      <c r="C63" s="24" t="s">
        <v>236</v>
      </c>
    </row>
    <row r="64" spans="1:3" ht="15.75">
      <c r="A64" s="118">
        <v>2</v>
      </c>
      <c r="B64" s="130" t="s">
        <v>245</v>
      </c>
      <c r="C64" s="131"/>
    </row>
    <row r="65" spans="1:3" ht="15.75">
      <c r="A65" s="118" t="s">
        <v>110</v>
      </c>
      <c r="B65" s="119" t="s">
        <v>286</v>
      </c>
      <c r="C65" s="24" t="s">
        <v>239</v>
      </c>
    </row>
    <row r="66" spans="1:3" ht="31.5">
      <c r="A66" s="118" t="s">
        <v>111</v>
      </c>
      <c r="B66" s="119" t="s">
        <v>287</v>
      </c>
      <c r="C66" s="24" t="s">
        <v>239</v>
      </c>
    </row>
    <row r="67" spans="1:3" ht="15.75">
      <c r="A67" s="118" t="s">
        <v>112</v>
      </c>
      <c r="B67" s="119" t="s">
        <v>288</v>
      </c>
      <c r="C67" s="24" t="s">
        <v>239</v>
      </c>
    </row>
    <row r="68" spans="1:3" ht="31.5">
      <c r="A68" s="118">
        <v>3</v>
      </c>
      <c r="B68" s="130" t="s">
        <v>289</v>
      </c>
      <c r="C68" s="131" t="s">
        <v>290</v>
      </c>
    </row>
    <row r="69" spans="1:3" ht="30.75" customHeight="1">
      <c r="A69" s="118" t="s">
        <v>246</v>
      </c>
      <c r="B69" s="119" t="s">
        <v>291</v>
      </c>
      <c r="C69" s="24" t="s">
        <v>236</v>
      </c>
    </row>
    <row r="70" spans="1:3" ht="15.75">
      <c r="A70" s="118" t="s">
        <v>248</v>
      </c>
      <c r="B70" s="119" t="s">
        <v>292</v>
      </c>
      <c r="C70" s="24" t="s">
        <v>239</v>
      </c>
    </row>
    <row r="71" spans="1:3" ht="15.75">
      <c r="A71" s="118" t="s">
        <v>250</v>
      </c>
      <c r="B71" s="119" t="s">
        <v>293</v>
      </c>
      <c r="C71" s="24" t="s">
        <v>236</v>
      </c>
    </row>
    <row r="72" spans="1:3" ht="15.75">
      <c r="A72" s="118" t="s">
        <v>294</v>
      </c>
      <c r="B72" s="119" t="s">
        <v>295</v>
      </c>
      <c r="C72" s="24" t="s">
        <v>236</v>
      </c>
    </row>
    <row r="73" spans="1:3" ht="15.75">
      <c r="A73" s="118" t="s">
        <v>296</v>
      </c>
      <c r="B73" s="119" t="s">
        <v>297</v>
      </c>
      <c r="C73" s="24" t="s">
        <v>239</v>
      </c>
    </row>
    <row r="74" spans="1:3" ht="15.75">
      <c r="A74" s="118">
        <v>4</v>
      </c>
      <c r="B74" s="130" t="s">
        <v>271</v>
      </c>
      <c r="C74" s="131"/>
    </row>
    <row r="75" spans="1:3" ht="15.75">
      <c r="A75" s="118" t="s">
        <v>114</v>
      </c>
      <c r="B75" s="119" t="s">
        <v>298</v>
      </c>
      <c r="C75" s="24" t="s">
        <v>236</v>
      </c>
    </row>
    <row r="76" spans="1:3" ht="31.5">
      <c r="A76" s="118" t="s">
        <v>115</v>
      </c>
      <c r="B76" s="119" t="s">
        <v>299</v>
      </c>
      <c r="C76" s="24" t="s">
        <v>239</v>
      </c>
    </row>
    <row r="77" spans="1:3" ht="16.5" thickBot="1">
      <c r="A77" s="122" t="s">
        <v>116</v>
      </c>
      <c r="B77" s="123" t="s">
        <v>300</v>
      </c>
      <c r="C77" s="25" t="s">
        <v>239</v>
      </c>
    </row>
    <row r="78" spans="1:3" ht="16.5" thickBot="1">
      <c r="A78" s="122" t="s">
        <v>166</v>
      </c>
      <c r="B78" s="123" t="s">
        <v>301</v>
      </c>
      <c r="C78" s="25" t="s">
        <v>239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3"/>
  <sheetViews>
    <sheetView zoomScale="75" zoomScaleNormal="75" zoomScalePageLayoutView="0" workbookViewId="0" topLeftCell="I13">
      <selection activeCell="Q16" sqref="Q16:U29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125" style="1" bestFit="1" customWidth="1"/>
    <col min="4" max="4" width="9.00390625" style="1" bestFit="1" customWidth="1"/>
    <col min="5" max="5" width="8.25390625" style="1" bestFit="1" customWidth="1"/>
    <col min="6" max="6" width="8.875" style="1" customWidth="1"/>
    <col min="7" max="7" width="8.125" style="1" bestFit="1" customWidth="1"/>
    <col min="8" max="8" width="9.00390625" style="1" bestFit="1" customWidth="1"/>
    <col min="9" max="9" width="13.00390625" style="1" bestFit="1" customWidth="1"/>
    <col min="10" max="10" width="8.50390625" style="1" bestFit="1" customWidth="1"/>
    <col min="11" max="11" width="8.00390625" style="1" bestFit="1" customWidth="1"/>
    <col min="12" max="12" width="9.00390625" style="1" bestFit="1" customWidth="1"/>
    <col min="13" max="13" width="8.625" style="1" bestFit="1" customWidth="1"/>
    <col min="14" max="14" width="6.50390625" style="1" customWidth="1"/>
    <col min="15" max="15" width="7.75390625" style="1" customWidth="1"/>
    <col min="16" max="16" width="8.375" style="1" customWidth="1"/>
    <col min="17" max="17" width="7.00390625" style="1" customWidth="1"/>
    <col min="18" max="18" width="6.75390625" style="1" bestFit="1" customWidth="1"/>
    <col min="19" max="19" width="7.00390625" style="15" customWidth="1"/>
    <col min="20" max="20" width="11.50390625" style="15" bestFit="1" customWidth="1"/>
    <col min="21" max="21" width="6.75390625" style="15" bestFit="1" customWidth="1"/>
    <col min="22" max="32" width="8.75390625" style="1" customWidth="1"/>
    <col min="33" max="33" width="16.00390625" style="1" customWidth="1"/>
    <col min="34" max="34" width="8.75390625" style="1" customWidth="1"/>
    <col min="35" max="35" width="9.25390625" style="1" customWidth="1"/>
    <col min="36" max="16384" width="9.00390625" style="1" customWidth="1"/>
  </cols>
  <sheetData>
    <row r="2" ht="15.75">
      <c r="AI2" s="4" t="s">
        <v>428</v>
      </c>
    </row>
    <row r="3" ht="15.75">
      <c r="AI3" s="4" t="s">
        <v>363</v>
      </c>
    </row>
    <row r="4" ht="15.75">
      <c r="AI4" s="4" t="s">
        <v>100</v>
      </c>
    </row>
    <row r="5" ht="15.75">
      <c r="AI5" s="4"/>
    </row>
    <row r="6" spans="32:35" ht="18.75">
      <c r="AF6" s="350"/>
      <c r="AG6" s="350"/>
      <c r="AH6" s="350"/>
      <c r="AI6" s="347" t="s">
        <v>364</v>
      </c>
    </row>
    <row r="7" spans="1:35" ht="20.25">
      <c r="A7" s="474" t="s">
        <v>655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226"/>
      <c r="W7" s="226"/>
      <c r="X7" s="226"/>
      <c r="Y7" s="226"/>
      <c r="AF7" s="350"/>
      <c r="AG7" s="350"/>
      <c r="AH7" s="350"/>
      <c r="AI7" s="347" t="s">
        <v>72</v>
      </c>
    </row>
    <row r="8" spans="9:35" ht="18.75"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F8" s="350"/>
      <c r="AG8" s="350"/>
      <c r="AH8" s="350"/>
      <c r="AI8" s="347" t="s">
        <v>577</v>
      </c>
    </row>
    <row r="9" spans="32:35" ht="22.5" customHeight="1">
      <c r="AF9" s="350"/>
      <c r="AG9" s="350"/>
      <c r="AH9" s="466" t="s">
        <v>366</v>
      </c>
      <c r="AI9" s="466"/>
    </row>
    <row r="10" spans="32:35" ht="18.75">
      <c r="AF10" s="350"/>
      <c r="AG10" s="350"/>
      <c r="AH10" s="350"/>
      <c r="AI10" s="347" t="s">
        <v>640</v>
      </c>
    </row>
    <row r="11" spans="32:35" ht="18.75">
      <c r="AF11" s="350"/>
      <c r="AG11" s="350"/>
      <c r="AH11" s="350"/>
      <c r="AI11" s="347" t="s">
        <v>368</v>
      </c>
    </row>
    <row r="12" ht="15.75">
      <c r="AI12" s="4"/>
    </row>
    <row r="13" spans="1:35" ht="27.75" customHeight="1">
      <c r="A13" s="475" t="s">
        <v>120</v>
      </c>
      <c r="B13" s="475" t="s">
        <v>410</v>
      </c>
      <c r="C13" s="476" t="s">
        <v>535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8"/>
      <c r="Q13" s="475" t="s">
        <v>411</v>
      </c>
      <c r="R13" s="475"/>
      <c r="S13" s="475"/>
      <c r="T13" s="475"/>
      <c r="U13" s="475"/>
      <c r="V13" s="469" t="s">
        <v>535</v>
      </c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</row>
    <row r="14" spans="1:35" ht="21" customHeight="1">
      <c r="A14" s="475"/>
      <c r="B14" s="475"/>
      <c r="C14" s="470" t="s">
        <v>536</v>
      </c>
      <c r="D14" s="471"/>
      <c r="E14" s="471"/>
      <c r="F14" s="472"/>
      <c r="G14" s="469" t="s">
        <v>412</v>
      </c>
      <c r="H14" s="469"/>
      <c r="I14" s="469"/>
      <c r="J14" s="469"/>
      <c r="K14" s="469" t="s">
        <v>413</v>
      </c>
      <c r="L14" s="469"/>
      <c r="M14" s="469"/>
      <c r="N14" s="469"/>
      <c r="O14" s="469"/>
      <c r="P14" s="469" t="s">
        <v>539</v>
      </c>
      <c r="Q14" s="475"/>
      <c r="R14" s="475"/>
      <c r="S14" s="475"/>
      <c r="T14" s="475"/>
      <c r="U14" s="475"/>
      <c r="V14" s="470" t="s">
        <v>536</v>
      </c>
      <c r="W14" s="471"/>
      <c r="X14" s="471"/>
      <c r="Y14" s="472"/>
      <c r="Z14" s="469" t="s">
        <v>412</v>
      </c>
      <c r="AA14" s="469"/>
      <c r="AB14" s="469"/>
      <c r="AC14" s="469"/>
      <c r="AD14" s="469" t="s">
        <v>413</v>
      </c>
      <c r="AE14" s="469"/>
      <c r="AF14" s="469"/>
      <c r="AG14" s="469"/>
      <c r="AH14" s="469"/>
      <c r="AI14" s="467" t="s">
        <v>538</v>
      </c>
    </row>
    <row r="15" spans="1:35" ht="72.75" customHeight="1">
      <c r="A15" s="20"/>
      <c r="B15" s="20" t="s">
        <v>138</v>
      </c>
      <c r="C15" s="229" t="s">
        <v>414</v>
      </c>
      <c r="D15" s="230" t="s">
        <v>415</v>
      </c>
      <c r="E15" s="6" t="s">
        <v>537</v>
      </c>
      <c r="F15" s="6" t="s">
        <v>541</v>
      </c>
      <c r="G15" s="229" t="s">
        <v>414</v>
      </c>
      <c r="H15" s="230" t="s">
        <v>415</v>
      </c>
      <c r="I15" s="230" t="s">
        <v>416</v>
      </c>
      <c r="J15" s="230" t="s">
        <v>417</v>
      </c>
      <c r="K15" s="229" t="s">
        <v>418</v>
      </c>
      <c r="L15" s="230" t="s">
        <v>415</v>
      </c>
      <c r="M15" s="231" t="s">
        <v>419</v>
      </c>
      <c r="N15" s="231" t="s">
        <v>420</v>
      </c>
      <c r="O15" s="230" t="s">
        <v>421</v>
      </c>
      <c r="P15" s="469"/>
      <c r="Q15" s="232" t="s">
        <v>422</v>
      </c>
      <c r="R15" s="232" t="s">
        <v>423</v>
      </c>
      <c r="S15" s="232" t="s">
        <v>424</v>
      </c>
      <c r="T15" s="232" t="s">
        <v>425</v>
      </c>
      <c r="U15" s="232" t="s">
        <v>426</v>
      </c>
      <c r="V15" s="229" t="s">
        <v>414</v>
      </c>
      <c r="W15" s="234" t="s">
        <v>540</v>
      </c>
      <c r="X15" s="6" t="s">
        <v>537</v>
      </c>
      <c r="Y15" s="6" t="s">
        <v>542</v>
      </c>
      <c r="Z15" s="229" t="s">
        <v>414</v>
      </c>
      <c r="AA15" s="230" t="s">
        <v>415</v>
      </c>
      <c r="AB15" s="230" t="s">
        <v>416</v>
      </c>
      <c r="AC15" s="230" t="s">
        <v>417</v>
      </c>
      <c r="AD15" s="229" t="s">
        <v>418</v>
      </c>
      <c r="AE15" s="230" t="s">
        <v>415</v>
      </c>
      <c r="AF15" s="231" t="s">
        <v>419</v>
      </c>
      <c r="AG15" s="229" t="s">
        <v>420</v>
      </c>
      <c r="AH15" s="230" t="s">
        <v>421</v>
      </c>
      <c r="AI15" s="468"/>
    </row>
    <row r="16" spans="1:35" ht="37.5">
      <c r="A16" s="374">
        <v>1</v>
      </c>
      <c r="B16" s="374" t="s">
        <v>215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447">
        <v>6.955</v>
      </c>
      <c r="R16" s="447">
        <v>0.654</v>
      </c>
      <c r="S16" s="447">
        <v>1.9290000000000003</v>
      </c>
      <c r="T16" s="447">
        <v>3.822</v>
      </c>
      <c r="U16" s="447">
        <v>0.55</v>
      </c>
      <c r="V16" s="374"/>
      <c r="W16" s="374"/>
      <c r="X16" s="374"/>
      <c r="Y16" s="374"/>
      <c r="Z16" s="376"/>
      <c r="AA16" s="376"/>
      <c r="AB16" s="376"/>
      <c r="AC16" s="376"/>
      <c r="AD16" s="376"/>
      <c r="AE16" s="376"/>
      <c r="AF16" s="376"/>
      <c r="AG16" s="376"/>
      <c r="AH16" s="376">
        <v>2.335</v>
      </c>
      <c r="AI16" s="210"/>
    </row>
    <row r="17" spans="1:35" ht="56.25">
      <c r="A17" s="406" t="s">
        <v>107</v>
      </c>
      <c r="B17" s="374" t="s">
        <v>214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447">
        <f>Q18+Q24+Q26+Q28</f>
        <v>6.955</v>
      </c>
      <c r="R17" s="447">
        <f>R18+R24+R26+R28</f>
        <v>0.654</v>
      </c>
      <c r="S17" s="447">
        <f>S18+S24+S26+S28</f>
        <v>1.9290000000000003</v>
      </c>
      <c r="T17" s="447">
        <f>T18+T24+T26+T28</f>
        <v>3.822</v>
      </c>
      <c r="U17" s="447">
        <f>U18+U24+U26+U28</f>
        <v>0.55</v>
      </c>
      <c r="V17" s="375"/>
      <c r="W17" s="375"/>
      <c r="X17" s="374"/>
      <c r="Y17" s="374"/>
      <c r="Z17" s="376"/>
      <c r="AA17" s="376"/>
      <c r="AB17" s="376"/>
      <c r="AC17" s="376"/>
      <c r="AD17" s="376"/>
      <c r="AE17" s="376"/>
      <c r="AF17" s="376"/>
      <c r="AG17" s="376"/>
      <c r="AH17" s="376"/>
      <c r="AI17" s="210"/>
    </row>
    <row r="18" spans="1:35" ht="18.75">
      <c r="A18" s="6"/>
      <c r="B18" s="20" t="s">
        <v>646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443">
        <f>SUM(Q19:Q23)</f>
        <v>3.638</v>
      </c>
      <c r="R18" s="443">
        <f>SUM(R19:R23)</f>
        <v>0.41600000000000004</v>
      </c>
      <c r="S18" s="443">
        <f>SUM(S19:S23)</f>
        <v>0.5160000000000001</v>
      </c>
      <c r="T18" s="443">
        <f>SUM(T19:T23)</f>
        <v>2.1559999999999997</v>
      </c>
      <c r="U18" s="443">
        <f>SUM(U19:U23)</f>
        <v>0.55</v>
      </c>
      <c r="V18" s="344"/>
      <c r="W18" s="344"/>
      <c r="X18" s="344"/>
      <c r="Y18" s="344"/>
      <c r="Z18" s="376"/>
      <c r="AA18" s="376"/>
      <c r="AB18" s="376"/>
      <c r="AC18" s="376"/>
      <c r="AD18" s="376"/>
      <c r="AE18" s="376"/>
      <c r="AF18" s="376"/>
      <c r="AG18" s="376"/>
      <c r="AH18" s="376"/>
      <c r="AI18" s="210"/>
    </row>
    <row r="19" spans="1:35" ht="32.25">
      <c r="A19" s="6">
        <v>1</v>
      </c>
      <c r="B19" s="414" t="s">
        <v>642</v>
      </c>
      <c r="C19" s="344"/>
      <c r="D19" s="344"/>
      <c r="E19" s="344"/>
      <c r="F19" s="344"/>
      <c r="G19" s="343">
        <v>1986</v>
      </c>
      <c r="H19" s="344"/>
      <c r="I19" s="344"/>
      <c r="J19" s="344"/>
      <c r="K19" s="344"/>
      <c r="L19" s="344"/>
      <c r="M19" s="344"/>
      <c r="N19" s="344"/>
      <c r="O19" s="344"/>
      <c r="P19" s="344"/>
      <c r="Q19" s="440">
        <v>0.151</v>
      </c>
      <c r="R19" s="440">
        <v>0.151</v>
      </c>
      <c r="S19" s="443"/>
      <c r="T19" s="443"/>
      <c r="U19" s="448"/>
      <c r="V19" s="344"/>
      <c r="W19" s="344"/>
      <c r="X19" s="344"/>
      <c r="Y19" s="344"/>
      <c r="Z19" s="376"/>
      <c r="AA19" s="376"/>
      <c r="AB19" s="376"/>
      <c r="AC19" s="376"/>
      <c r="AD19" s="376"/>
      <c r="AE19" s="376"/>
      <c r="AF19" s="376"/>
      <c r="AG19" s="376"/>
      <c r="AH19" s="376"/>
      <c r="AI19" s="210"/>
    </row>
    <row r="20" spans="1:35" ht="48">
      <c r="A20" s="6">
        <v>2</v>
      </c>
      <c r="B20" s="414" t="s">
        <v>645</v>
      </c>
      <c r="C20" s="344"/>
      <c r="D20" s="344"/>
      <c r="E20" s="344"/>
      <c r="F20" s="344"/>
      <c r="G20" s="343">
        <v>1974</v>
      </c>
      <c r="H20" s="344"/>
      <c r="I20" s="344"/>
      <c r="J20" s="344"/>
      <c r="K20" s="344"/>
      <c r="L20" s="344"/>
      <c r="M20" s="344"/>
      <c r="N20" s="344"/>
      <c r="O20" s="344"/>
      <c r="P20" s="344"/>
      <c r="Q20" s="440">
        <v>0.238</v>
      </c>
      <c r="R20" s="440">
        <v>0.238</v>
      </c>
      <c r="S20" s="443"/>
      <c r="T20" s="443"/>
      <c r="U20" s="448"/>
      <c r="V20" s="344"/>
      <c r="W20" s="344"/>
      <c r="X20" s="344"/>
      <c r="Y20" s="344"/>
      <c r="Z20" s="376"/>
      <c r="AA20" s="376"/>
      <c r="AB20" s="376"/>
      <c r="AC20" s="376"/>
      <c r="AD20" s="376"/>
      <c r="AE20" s="376"/>
      <c r="AF20" s="376"/>
      <c r="AG20" s="376"/>
      <c r="AH20" s="376"/>
      <c r="AI20" s="210"/>
    </row>
    <row r="21" spans="1:35" ht="32.25">
      <c r="A21" s="6">
        <v>3</v>
      </c>
      <c r="B21" s="414" t="s">
        <v>647</v>
      </c>
      <c r="C21" s="344"/>
      <c r="D21" s="344"/>
      <c r="E21" s="344"/>
      <c r="F21" s="344"/>
      <c r="G21" s="343">
        <v>1995</v>
      </c>
      <c r="H21" s="344"/>
      <c r="I21" s="344"/>
      <c r="J21" s="344"/>
      <c r="K21" s="344"/>
      <c r="L21" s="344"/>
      <c r="M21" s="344"/>
      <c r="N21" s="344"/>
      <c r="O21" s="344"/>
      <c r="P21" s="344"/>
      <c r="Q21" s="440">
        <v>0.647</v>
      </c>
      <c r="R21" s="440">
        <v>0.013</v>
      </c>
      <c r="S21" s="440">
        <f>Q21-R21-T21</f>
        <v>0.243</v>
      </c>
      <c r="T21" s="440">
        <v>0.391</v>
      </c>
      <c r="U21" s="448"/>
      <c r="V21" s="344"/>
      <c r="W21" s="344"/>
      <c r="X21" s="344"/>
      <c r="Y21" s="344"/>
      <c r="Z21" s="376"/>
      <c r="AA21" s="376"/>
      <c r="AB21" s="376"/>
      <c r="AC21" s="376"/>
      <c r="AD21" s="376"/>
      <c r="AE21" s="376"/>
      <c r="AF21" s="376"/>
      <c r="AG21" s="376"/>
      <c r="AH21" s="376"/>
      <c r="AI21" s="210"/>
    </row>
    <row r="22" spans="1:35" ht="63.75">
      <c r="A22" s="6">
        <v>4</v>
      </c>
      <c r="B22" s="414" t="s">
        <v>629</v>
      </c>
      <c r="C22" s="344"/>
      <c r="D22" s="344"/>
      <c r="E22" s="344"/>
      <c r="F22" s="344"/>
      <c r="G22" s="343">
        <v>1974</v>
      </c>
      <c r="H22" s="344"/>
      <c r="I22" s="343"/>
      <c r="J22" s="343"/>
      <c r="K22" s="344"/>
      <c r="L22" s="344"/>
      <c r="M22" s="344"/>
      <c r="N22" s="344"/>
      <c r="O22" s="344"/>
      <c r="P22" s="344"/>
      <c r="Q22" s="440">
        <v>1.104</v>
      </c>
      <c r="R22" s="440">
        <v>0</v>
      </c>
      <c r="S22" s="440">
        <f>Q22-T22-U22</f>
        <v>0.052000000000000046</v>
      </c>
      <c r="T22" s="440">
        <v>0.502</v>
      </c>
      <c r="U22" s="440">
        <v>0.55</v>
      </c>
      <c r="V22" s="344"/>
      <c r="W22" s="344"/>
      <c r="X22" s="344"/>
      <c r="Y22" s="344"/>
      <c r="Z22" s="376"/>
      <c r="AA22" s="376"/>
      <c r="AB22" s="376"/>
      <c r="AC22" s="376"/>
      <c r="AD22" s="376"/>
      <c r="AE22" s="376"/>
      <c r="AF22" s="376"/>
      <c r="AG22" s="376"/>
      <c r="AH22" s="376"/>
      <c r="AI22" s="210"/>
    </row>
    <row r="23" spans="1:35" ht="63.75">
      <c r="A23" s="6">
        <v>5</v>
      </c>
      <c r="B23" s="414" t="s">
        <v>630</v>
      </c>
      <c r="C23" s="344"/>
      <c r="D23" s="344"/>
      <c r="E23" s="344"/>
      <c r="F23" s="344"/>
      <c r="G23" s="343">
        <v>1985</v>
      </c>
      <c r="H23" s="344"/>
      <c r="I23" s="343" t="s">
        <v>656</v>
      </c>
      <c r="J23" s="343" t="s">
        <v>654</v>
      </c>
      <c r="L23" s="343"/>
      <c r="M23" s="344"/>
      <c r="N23" s="344"/>
      <c r="O23" s="344"/>
      <c r="P23" s="344"/>
      <c r="Q23" s="440">
        <v>1.498</v>
      </c>
      <c r="R23" s="440">
        <v>0.014</v>
      </c>
      <c r="S23" s="440">
        <f>Q23-R23-T23</f>
        <v>0.22100000000000009</v>
      </c>
      <c r="T23" s="440">
        <v>1.263</v>
      </c>
      <c r="U23" s="448"/>
      <c r="V23" s="344"/>
      <c r="W23" s="344"/>
      <c r="X23" s="344"/>
      <c r="Y23" s="344"/>
      <c r="Z23" s="343">
        <v>2015</v>
      </c>
      <c r="AA23" s="344"/>
      <c r="AB23" s="343" t="s">
        <v>656</v>
      </c>
      <c r="AC23" s="343" t="s">
        <v>657</v>
      </c>
      <c r="AD23" s="376"/>
      <c r="AE23" s="376"/>
      <c r="AF23" s="376"/>
      <c r="AG23" s="376"/>
      <c r="AH23" s="376"/>
      <c r="AI23" s="210"/>
    </row>
    <row r="24" spans="1:35" ht="18.75">
      <c r="A24" s="6"/>
      <c r="B24" s="20" t="s">
        <v>82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443">
        <v>0.16</v>
      </c>
      <c r="R24" s="449"/>
      <c r="S24" s="447">
        <v>0.16</v>
      </c>
      <c r="T24" s="443"/>
      <c r="U24" s="448"/>
      <c r="V24" s="344"/>
      <c r="W24" s="344"/>
      <c r="X24" s="344"/>
      <c r="Y24" s="344"/>
      <c r="Z24" s="376"/>
      <c r="AA24" s="376"/>
      <c r="AB24" s="376"/>
      <c r="AC24" s="376"/>
      <c r="AD24" s="376"/>
      <c r="AE24" s="376"/>
      <c r="AF24" s="376"/>
      <c r="AG24" s="376"/>
      <c r="AH24" s="376"/>
      <c r="AI24" s="210"/>
    </row>
    <row r="25" spans="1:35" ht="31.5">
      <c r="A25" s="6">
        <v>6</v>
      </c>
      <c r="B25" s="5" t="s">
        <v>624</v>
      </c>
      <c r="C25" s="344"/>
      <c r="D25" s="344"/>
      <c r="E25" s="344"/>
      <c r="F25" s="344"/>
      <c r="G25" s="344"/>
      <c r="H25" s="344"/>
      <c r="I25" s="344"/>
      <c r="J25" s="344"/>
      <c r="K25" s="344"/>
      <c r="L25" s="343"/>
      <c r="M25" s="5"/>
      <c r="N25" s="5"/>
      <c r="O25" s="343"/>
      <c r="P25" s="344"/>
      <c r="Q25" s="444">
        <v>0.16</v>
      </c>
      <c r="R25" s="449"/>
      <c r="S25" s="444">
        <v>0.16</v>
      </c>
      <c r="T25" s="443"/>
      <c r="U25" s="448"/>
      <c r="V25" s="344"/>
      <c r="W25" s="344"/>
      <c r="X25" s="344"/>
      <c r="Y25" s="344"/>
      <c r="Z25" s="376"/>
      <c r="AA25" s="376"/>
      <c r="AB25" s="376"/>
      <c r="AC25" s="376"/>
      <c r="AD25" s="376"/>
      <c r="AE25" s="376"/>
      <c r="AF25" s="376"/>
      <c r="AG25" s="376"/>
      <c r="AH25" s="376"/>
      <c r="AI25" s="210"/>
    </row>
    <row r="26" spans="1:35" ht="18.75">
      <c r="A26" s="6"/>
      <c r="B26" s="20" t="s">
        <v>83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443">
        <v>1.76</v>
      </c>
      <c r="R26" s="447">
        <v>0.156</v>
      </c>
      <c r="S26" s="447">
        <v>0.617</v>
      </c>
      <c r="T26" s="447">
        <v>0.987</v>
      </c>
      <c r="U26" s="448"/>
      <c r="V26" s="344"/>
      <c r="W26" s="344"/>
      <c r="X26" s="344"/>
      <c r="Y26" s="344"/>
      <c r="Z26" s="376"/>
      <c r="AA26" s="376"/>
      <c r="AB26" s="376"/>
      <c r="AC26" s="376"/>
      <c r="AD26" s="376"/>
      <c r="AE26" s="376"/>
      <c r="AF26" s="376"/>
      <c r="AG26" s="376"/>
      <c r="AH26" s="376"/>
      <c r="AI26" s="210"/>
    </row>
    <row r="27" spans="1:35" ht="31.5">
      <c r="A27" s="6">
        <v>7</v>
      </c>
      <c r="B27" s="5" t="s">
        <v>627</v>
      </c>
      <c r="C27" s="344"/>
      <c r="D27" s="344"/>
      <c r="E27" s="344"/>
      <c r="F27" s="344"/>
      <c r="G27" s="344"/>
      <c r="H27" s="344"/>
      <c r="I27" s="344"/>
      <c r="J27" s="344"/>
      <c r="K27" s="343">
        <v>1990</v>
      </c>
      <c r="L27" s="343">
        <v>25</v>
      </c>
      <c r="M27" s="344"/>
      <c r="N27" s="5" t="s">
        <v>578</v>
      </c>
      <c r="O27" s="343">
        <v>1.4</v>
      </c>
      <c r="P27" s="344"/>
      <c r="Q27" s="444">
        <v>1.76</v>
      </c>
      <c r="R27" s="444">
        <v>0.156</v>
      </c>
      <c r="S27" s="444">
        <f>Q27-R27-T27</f>
        <v>0.6170000000000001</v>
      </c>
      <c r="T27" s="444">
        <v>0.987</v>
      </c>
      <c r="U27" s="448"/>
      <c r="V27" s="344"/>
      <c r="W27" s="344"/>
      <c r="X27" s="344"/>
      <c r="Y27" s="344"/>
      <c r="Z27" s="376"/>
      <c r="AA27" s="376"/>
      <c r="AB27" s="376"/>
      <c r="AC27" s="376"/>
      <c r="AD27" s="343">
        <v>2015</v>
      </c>
      <c r="AE27" s="343">
        <v>25</v>
      </c>
      <c r="AF27" s="376"/>
      <c r="AG27" s="344" t="s">
        <v>64</v>
      </c>
      <c r="AH27" s="343">
        <v>1.4</v>
      </c>
      <c r="AI27" s="210"/>
    </row>
    <row r="28" spans="1:35" ht="18.75">
      <c r="A28" s="6"/>
      <c r="B28" s="20" t="s">
        <v>651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443">
        <v>1.397</v>
      </c>
      <c r="R28" s="447">
        <v>0.082</v>
      </c>
      <c r="S28" s="447">
        <v>0.636</v>
      </c>
      <c r="T28" s="447">
        <v>0.679</v>
      </c>
      <c r="U28" s="448"/>
      <c r="V28" s="344"/>
      <c r="W28" s="344"/>
      <c r="X28" s="344"/>
      <c r="Y28" s="344"/>
      <c r="Z28" s="376"/>
      <c r="AA28" s="376"/>
      <c r="AB28" s="376"/>
      <c r="AC28" s="376"/>
      <c r="AD28" s="376"/>
      <c r="AE28" s="376"/>
      <c r="AF28" s="376"/>
      <c r="AG28" s="376"/>
      <c r="AH28" s="376"/>
      <c r="AI28" s="210"/>
    </row>
    <row r="29" spans="1:35" ht="63">
      <c r="A29" s="6">
        <v>8</v>
      </c>
      <c r="B29" s="415" t="s">
        <v>653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437">
        <v>1980</v>
      </c>
      <c r="Q29" s="444">
        <v>1.397</v>
      </c>
      <c r="R29" s="444">
        <v>0.082</v>
      </c>
      <c r="S29" s="444">
        <f>Q29-R29-T29</f>
        <v>0.6359999999999999</v>
      </c>
      <c r="T29" s="444">
        <v>0.679</v>
      </c>
      <c r="U29" s="448"/>
      <c r="V29" s="344"/>
      <c r="W29" s="344"/>
      <c r="X29" s="344"/>
      <c r="Y29" s="344"/>
      <c r="Z29" s="376"/>
      <c r="AA29" s="376"/>
      <c r="AB29" s="376"/>
      <c r="AC29" s="376"/>
      <c r="AD29" s="343"/>
      <c r="AE29" s="376"/>
      <c r="AF29" s="376"/>
      <c r="AG29" s="376"/>
      <c r="AH29" s="376"/>
      <c r="AI29" s="343">
        <v>2015</v>
      </c>
    </row>
    <row r="30" spans="1:35" ht="18.75">
      <c r="A30" s="343"/>
      <c r="B30" s="37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76"/>
      <c r="AA30" s="376"/>
      <c r="AB30" s="376"/>
      <c r="AC30" s="376"/>
      <c r="AD30" s="376"/>
      <c r="AE30" s="376"/>
      <c r="AF30" s="376"/>
      <c r="AG30" s="376"/>
      <c r="AH30" s="376"/>
      <c r="AI30" s="210"/>
    </row>
    <row r="32" spans="3:14" s="347" customFormat="1" ht="18.75">
      <c r="C32" s="347" t="s">
        <v>73</v>
      </c>
      <c r="N32" s="347" t="s">
        <v>74</v>
      </c>
    </row>
    <row r="33" s="347" customFormat="1" ht="18.75"/>
    <row r="34" s="347" customFormat="1" ht="18.75"/>
    <row r="35" s="347" customFormat="1" ht="18.75"/>
    <row r="36" spans="3:14" s="347" customFormat="1" ht="18.75">
      <c r="C36" s="347" t="s">
        <v>75</v>
      </c>
      <c r="N36" s="347" t="s">
        <v>76</v>
      </c>
    </row>
    <row r="37" spans="2:25" ht="15.7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</row>
    <row r="38" spans="1:21" ht="15.75">
      <c r="A38" s="16"/>
      <c r="S38" s="1"/>
      <c r="T38" s="1"/>
      <c r="U38" s="1"/>
    </row>
    <row r="39" spans="1:25" ht="15.75" customHeight="1">
      <c r="A39" s="16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200"/>
      <c r="W39" s="200"/>
      <c r="X39" s="200"/>
      <c r="Y39" s="200"/>
    </row>
    <row r="40" ht="15.75">
      <c r="A40" s="16"/>
    </row>
    <row r="41" ht="15.75">
      <c r="A41" s="16"/>
    </row>
    <row r="42" spans="19:21" ht="33.75" customHeight="1">
      <c r="S42" s="1"/>
      <c r="T42" s="1"/>
      <c r="U42" s="1"/>
    </row>
    <row r="43" ht="15.75">
      <c r="A43" s="15"/>
    </row>
  </sheetData>
  <sheetProtection/>
  <mergeCells count="16">
    <mergeCell ref="B39:U39"/>
    <mergeCell ref="A7:U7"/>
    <mergeCell ref="A13:A14"/>
    <mergeCell ref="B13:B14"/>
    <mergeCell ref="Q13:U14"/>
    <mergeCell ref="C13:P13"/>
    <mergeCell ref="P14:P15"/>
    <mergeCell ref="AH9:AI9"/>
    <mergeCell ref="AI14:AI15"/>
    <mergeCell ref="V13:AI13"/>
    <mergeCell ref="C14:F14"/>
    <mergeCell ref="V14:Y14"/>
    <mergeCell ref="G14:J14"/>
    <mergeCell ref="K14:O14"/>
    <mergeCell ref="Z14:AC14"/>
    <mergeCell ref="AD14:AH14"/>
  </mergeCells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36"/>
  <sheetViews>
    <sheetView zoomScalePageLayoutView="0" workbookViewId="0" topLeftCell="A21">
      <selection activeCell="BN27" sqref="BN27:BW27"/>
    </sheetView>
  </sheetViews>
  <sheetFormatPr defaultColWidth="9.00390625" defaultRowHeight="15.75"/>
  <cols>
    <col min="1" max="16" width="0.74609375" style="392" customWidth="1"/>
    <col min="17" max="17" width="21.50390625" style="392" customWidth="1"/>
    <col min="18" max="171" width="0.74609375" style="392" customWidth="1"/>
    <col min="172" max="172" width="9.00390625" style="392" customWidth="1"/>
  </cols>
  <sheetData>
    <row r="1" spans="1:172" ht="36.75" customHeight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31"/>
      <c r="EJ1" s="331"/>
      <c r="EK1" s="331"/>
      <c r="EL1" s="331"/>
      <c r="EM1" s="331"/>
      <c r="EN1" s="331"/>
      <c r="EO1" s="526" t="s">
        <v>585</v>
      </c>
      <c r="EP1" s="526"/>
      <c r="EQ1" s="526"/>
      <c r="ER1" s="526"/>
      <c r="ES1" s="526"/>
      <c r="ET1" s="526"/>
      <c r="EU1" s="526"/>
      <c r="EV1" s="526"/>
      <c r="EW1" s="526"/>
      <c r="EX1" s="526"/>
      <c r="EY1" s="526"/>
      <c r="EZ1" s="526"/>
      <c r="FA1" s="526"/>
      <c r="FB1" s="526"/>
      <c r="FC1" s="526"/>
      <c r="FD1" s="526"/>
      <c r="FE1" s="526"/>
      <c r="FF1" s="526"/>
      <c r="FG1" s="526"/>
      <c r="FH1" s="526"/>
      <c r="FI1" s="526"/>
      <c r="FJ1" s="526"/>
      <c r="FK1" s="526"/>
      <c r="FL1" s="526"/>
      <c r="FM1" s="526"/>
      <c r="FN1" s="526"/>
      <c r="FO1" s="526"/>
      <c r="FP1" s="380"/>
    </row>
    <row r="2" spans="1:172" ht="14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99" t="s">
        <v>586</v>
      </c>
      <c r="FP2" s="380"/>
    </row>
    <row r="3" spans="1:172" ht="15.75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99"/>
      <c r="FP3" s="380"/>
    </row>
    <row r="4" spans="1:172" ht="15.7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  <c r="EE4" s="383"/>
      <c r="EF4" s="383"/>
      <c r="EG4" s="383"/>
      <c r="EH4" s="383"/>
      <c r="EI4" s="400"/>
      <c r="EJ4" s="400"/>
      <c r="EK4" s="400"/>
      <c r="EL4" s="400"/>
      <c r="EM4" s="400"/>
      <c r="EN4" s="397"/>
      <c r="EO4" s="397"/>
      <c r="EP4" s="397"/>
      <c r="EQ4" s="397"/>
      <c r="ER4" s="397"/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397"/>
      <c r="FM4" s="397"/>
      <c r="FN4" s="397"/>
      <c r="FO4" s="399" t="s">
        <v>364</v>
      </c>
      <c r="FP4" s="383"/>
    </row>
    <row r="5" spans="1:172" ht="15.7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401"/>
      <c r="EU5" s="401"/>
      <c r="EV5" s="401"/>
      <c r="EW5" s="401"/>
      <c r="EX5" s="401"/>
      <c r="EY5" s="401"/>
      <c r="EZ5" s="401"/>
      <c r="FA5" s="401"/>
      <c r="FB5" s="401"/>
      <c r="FC5" s="401"/>
      <c r="FD5" s="401"/>
      <c r="FE5" s="401"/>
      <c r="FF5" s="401"/>
      <c r="FG5" s="401"/>
      <c r="FH5" s="401"/>
      <c r="FI5" s="401"/>
      <c r="FJ5" s="401"/>
      <c r="FK5" s="401"/>
      <c r="FL5" s="401"/>
      <c r="FM5" s="401"/>
      <c r="FN5" s="401"/>
      <c r="FO5" s="399" t="s">
        <v>72</v>
      </c>
      <c r="FP5" s="380"/>
    </row>
    <row r="6" spans="1:172" ht="15.7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5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  <c r="CT6" s="380"/>
      <c r="CU6" s="380"/>
      <c r="CV6" s="380"/>
      <c r="CW6" s="380"/>
      <c r="CX6" s="380"/>
      <c r="CY6" s="380"/>
      <c r="CZ6" s="380"/>
      <c r="DA6" s="380"/>
      <c r="DB6" s="380"/>
      <c r="DC6" s="380"/>
      <c r="DD6" s="380"/>
      <c r="DE6" s="380"/>
      <c r="DF6" s="380"/>
      <c r="DG6" s="380"/>
      <c r="DH6" s="380"/>
      <c r="DI6" s="380"/>
      <c r="DJ6" s="380"/>
      <c r="DK6" s="380"/>
      <c r="DL6" s="380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0"/>
      <c r="EH6" s="380"/>
      <c r="EI6" s="331"/>
      <c r="EJ6" s="331"/>
      <c r="EK6" s="331"/>
      <c r="EL6" s="331"/>
      <c r="EM6" s="331"/>
      <c r="EN6" s="331"/>
      <c r="EO6" s="527" t="s">
        <v>587</v>
      </c>
      <c r="EP6" s="527"/>
      <c r="EQ6" s="527"/>
      <c r="ER6" s="527"/>
      <c r="ES6" s="527"/>
      <c r="ET6" s="527"/>
      <c r="EU6" s="527"/>
      <c r="EV6" s="527"/>
      <c r="EW6" s="527"/>
      <c r="EX6" s="527"/>
      <c r="EY6" s="527"/>
      <c r="EZ6" s="527"/>
      <c r="FA6" s="527"/>
      <c r="FB6" s="527"/>
      <c r="FC6" s="527"/>
      <c r="FD6" s="527"/>
      <c r="FE6" s="527"/>
      <c r="FF6" s="527"/>
      <c r="FG6" s="527"/>
      <c r="FH6" s="527"/>
      <c r="FI6" s="527"/>
      <c r="FJ6" s="527"/>
      <c r="FK6" s="527"/>
      <c r="FL6" s="527"/>
      <c r="FM6" s="527"/>
      <c r="FN6" s="527"/>
      <c r="FO6" s="527"/>
      <c r="FP6" s="380"/>
    </row>
    <row r="7" spans="1:172" ht="11.25" customHeigh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7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31"/>
      <c r="EJ7" s="331"/>
      <c r="EK7" s="331"/>
      <c r="EL7" s="331"/>
      <c r="EM7" s="331"/>
      <c r="EN7" s="331"/>
      <c r="EO7" s="528" t="s">
        <v>366</v>
      </c>
      <c r="EP7" s="528"/>
      <c r="EQ7" s="528"/>
      <c r="ER7" s="528"/>
      <c r="ES7" s="528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  <c r="FL7" s="528"/>
      <c r="FM7" s="528"/>
      <c r="FN7" s="528"/>
      <c r="FO7" s="528"/>
      <c r="FP7" s="386"/>
    </row>
    <row r="8" spans="1:172" ht="16.5" customHeight="1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4"/>
      <c r="CA8" s="384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31"/>
      <c r="EJ8" s="331"/>
      <c r="EK8" s="331"/>
      <c r="EL8" s="331"/>
      <c r="EM8" s="331"/>
      <c r="EN8" s="514" t="s">
        <v>588</v>
      </c>
      <c r="EO8" s="514"/>
      <c r="EP8" s="529"/>
      <c r="EQ8" s="529"/>
      <c r="ER8" s="529"/>
      <c r="ES8" s="530" t="s">
        <v>588</v>
      </c>
      <c r="ET8" s="530"/>
      <c r="EU8" s="529"/>
      <c r="EV8" s="529"/>
      <c r="EW8" s="529"/>
      <c r="EX8" s="529"/>
      <c r="EY8" s="529"/>
      <c r="EZ8" s="529"/>
      <c r="FA8" s="529"/>
      <c r="FB8" s="529"/>
      <c r="FC8" s="529"/>
      <c r="FD8" s="529"/>
      <c r="FE8" s="529"/>
      <c r="FF8" s="514">
        <v>20</v>
      </c>
      <c r="FG8" s="514"/>
      <c r="FH8" s="514"/>
      <c r="FI8" s="531" t="s">
        <v>659</v>
      </c>
      <c r="FJ8" s="531"/>
      <c r="FK8" s="531"/>
      <c r="FL8" s="514" t="s">
        <v>589</v>
      </c>
      <c r="FM8" s="514"/>
      <c r="FN8" s="514"/>
      <c r="FO8" s="514"/>
      <c r="FP8" s="380"/>
    </row>
    <row r="9" spans="1:172" ht="15.7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89"/>
      <c r="DZ9" s="389"/>
      <c r="EA9" s="389"/>
      <c r="EB9" s="389"/>
      <c r="EC9" s="389"/>
      <c r="ED9" s="389"/>
      <c r="EE9" s="389"/>
      <c r="EF9" s="389"/>
      <c r="EG9" s="389"/>
      <c r="EH9" s="389"/>
      <c r="EI9" s="331"/>
      <c r="EJ9" s="331"/>
      <c r="EK9" s="331"/>
      <c r="EL9" s="331"/>
      <c r="EM9" s="331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2"/>
      <c r="FL9" s="514" t="s">
        <v>368</v>
      </c>
      <c r="FM9" s="514"/>
      <c r="FN9" s="514"/>
      <c r="FO9" s="514"/>
      <c r="FP9" s="389"/>
    </row>
    <row r="10" spans="1:172" ht="15.75">
      <c r="A10" s="515" t="s">
        <v>590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/>
      <c r="BN10" s="515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5"/>
      <c r="CE10" s="515"/>
      <c r="CF10" s="515"/>
      <c r="CG10" s="515"/>
      <c r="CH10" s="515"/>
      <c r="CI10" s="515"/>
      <c r="CJ10" s="515"/>
      <c r="CK10" s="515"/>
      <c r="CL10" s="515"/>
      <c r="CM10" s="515"/>
      <c r="CN10" s="515"/>
      <c r="CO10" s="515"/>
      <c r="CP10" s="515"/>
      <c r="CQ10" s="515"/>
      <c r="CR10" s="515"/>
      <c r="CS10" s="515"/>
      <c r="CT10" s="515"/>
      <c r="CU10" s="515"/>
      <c r="CV10" s="515"/>
      <c r="CW10" s="515"/>
      <c r="CX10" s="515"/>
      <c r="CY10" s="515"/>
      <c r="CZ10" s="515"/>
      <c r="DA10" s="515"/>
      <c r="DB10" s="515"/>
      <c r="DC10" s="515"/>
      <c r="DD10" s="515"/>
      <c r="DE10" s="515"/>
      <c r="DF10" s="515"/>
      <c r="DG10" s="515"/>
      <c r="DH10" s="515"/>
      <c r="DI10" s="515"/>
      <c r="DJ10" s="515"/>
      <c r="DK10" s="515"/>
      <c r="DL10" s="515"/>
      <c r="DM10" s="515"/>
      <c r="DN10" s="515"/>
      <c r="DO10" s="515"/>
      <c r="DP10" s="515"/>
      <c r="DQ10" s="515"/>
      <c r="DR10" s="515"/>
      <c r="DS10" s="515"/>
      <c r="DT10" s="515"/>
      <c r="DU10" s="515"/>
      <c r="DV10" s="515"/>
      <c r="DW10" s="515"/>
      <c r="DX10" s="515"/>
      <c r="DY10" s="515"/>
      <c r="DZ10" s="515"/>
      <c r="EA10" s="515"/>
      <c r="EB10" s="515"/>
      <c r="EC10" s="515"/>
      <c r="ED10" s="515"/>
      <c r="EE10" s="515"/>
      <c r="EF10" s="515"/>
      <c r="EG10" s="515"/>
      <c r="EH10" s="515"/>
      <c r="EI10" s="515"/>
      <c r="EJ10" s="515"/>
      <c r="EK10" s="515"/>
      <c r="EL10" s="515"/>
      <c r="EM10" s="515"/>
      <c r="EN10" s="515"/>
      <c r="EO10" s="515"/>
      <c r="EP10" s="515"/>
      <c r="EQ10" s="515"/>
      <c r="ER10" s="515"/>
      <c r="ES10" s="515"/>
      <c r="ET10" s="515"/>
      <c r="EU10" s="515"/>
      <c r="EV10" s="515"/>
      <c r="EW10" s="515"/>
      <c r="EX10" s="515"/>
      <c r="EY10" s="515"/>
      <c r="EZ10" s="515"/>
      <c r="FA10" s="515"/>
      <c r="FB10" s="515"/>
      <c r="FC10" s="515"/>
      <c r="FD10" s="515"/>
      <c r="FE10" s="515"/>
      <c r="FF10" s="515"/>
      <c r="FG10" s="515"/>
      <c r="FH10" s="515"/>
      <c r="FI10" s="515"/>
      <c r="FJ10" s="515"/>
      <c r="FK10" s="515"/>
      <c r="FL10" s="515"/>
      <c r="FM10" s="515"/>
      <c r="FN10" s="515"/>
      <c r="FO10" s="515"/>
      <c r="FP10" s="331"/>
    </row>
    <row r="11" spans="1:172" ht="15.75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</row>
    <row r="12" spans="1:172" ht="15.75" customHeight="1">
      <c r="A12" s="516" t="s">
        <v>104</v>
      </c>
      <c r="B12" s="516"/>
      <c r="C12" s="516"/>
      <c r="D12" s="516"/>
      <c r="E12" s="516" t="s">
        <v>151</v>
      </c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02" t="s">
        <v>591</v>
      </c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4"/>
      <c r="AP12" s="502" t="s">
        <v>211</v>
      </c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4"/>
      <c r="BN12" s="517" t="s">
        <v>592</v>
      </c>
      <c r="BO12" s="518"/>
      <c r="BP12" s="518"/>
      <c r="BQ12" s="518"/>
      <c r="BR12" s="518"/>
      <c r="BS12" s="518"/>
      <c r="BT12" s="518"/>
      <c r="BU12" s="518"/>
      <c r="BV12" s="518"/>
      <c r="BW12" s="519"/>
      <c r="BX12" s="499" t="s">
        <v>593</v>
      </c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0"/>
      <c r="CO12" s="500"/>
      <c r="CP12" s="500"/>
      <c r="CQ12" s="500"/>
      <c r="CR12" s="500"/>
      <c r="CS12" s="500"/>
      <c r="CT12" s="500"/>
      <c r="CU12" s="500"/>
      <c r="CV12" s="500"/>
      <c r="CW12" s="500"/>
      <c r="CX12" s="500"/>
      <c r="CY12" s="500"/>
      <c r="CZ12" s="500"/>
      <c r="DA12" s="500"/>
      <c r="DB12" s="500"/>
      <c r="DC12" s="500"/>
      <c r="DD12" s="500"/>
      <c r="DE12" s="500"/>
      <c r="DF12" s="500"/>
      <c r="DG12" s="500"/>
      <c r="DH12" s="500"/>
      <c r="DI12" s="500"/>
      <c r="DJ12" s="500"/>
      <c r="DK12" s="500"/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0"/>
      <c r="DX12" s="500"/>
      <c r="DY12" s="500"/>
      <c r="DZ12" s="500"/>
      <c r="EA12" s="500"/>
      <c r="EB12" s="500"/>
      <c r="EC12" s="500"/>
      <c r="ED12" s="500"/>
      <c r="EE12" s="500"/>
      <c r="EF12" s="500"/>
      <c r="EG12" s="500"/>
      <c r="EH12" s="500"/>
      <c r="EI12" s="500"/>
      <c r="EJ12" s="500"/>
      <c r="EK12" s="500"/>
      <c r="EL12" s="500"/>
      <c r="EM12" s="500"/>
      <c r="EN12" s="500"/>
      <c r="EO12" s="500"/>
      <c r="EP12" s="500"/>
      <c r="EQ12" s="500"/>
      <c r="ER12" s="500"/>
      <c r="ES12" s="500"/>
      <c r="ET12" s="500"/>
      <c r="EU12" s="500"/>
      <c r="EV12" s="500"/>
      <c r="EW12" s="500"/>
      <c r="EX12" s="500"/>
      <c r="EY12" s="500"/>
      <c r="EZ12" s="500"/>
      <c r="FA12" s="500"/>
      <c r="FB12" s="500"/>
      <c r="FC12" s="500"/>
      <c r="FD12" s="500"/>
      <c r="FE12" s="500"/>
      <c r="FF12" s="500"/>
      <c r="FG12" s="500"/>
      <c r="FH12" s="500"/>
      <c r="FI12" s="500"/>
      <c r="FJ12" s="500"/>
      <c r="FK12" s="500"/>
      <c r="FL12" s="500"/>
      <c r="FM12" s="500"/>
      <c r="FN12" s="500"/>
      <c r="FO12" s="501"/>
      <c r="FP12" s="380"/>
    </row>
    <row r="13" spans="1:172" ht="15.75" customHeight="1">
      <c r="A13" s="516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05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7"/>
      <c r="AP13" s="505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7"/>
      <c r="BN13" s="520"/>
      <c r="BO13" s="521"/>
      <c r="BP13" s="521"/>
      <c r="BQ13" s="521"/>
      <c r="BR13" s="521"/>
      <c r="BS13" s="521"/>
      <c r="BT13" s="521"/>
      <c r="BU13" s="521"/>
      <c r="BV13" s="521"/>
      <c r="BW13" s="522"/>
      <c r="BX13" s="499" t="s">
        <v>658</v>
      </c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0"/>
      <c r="CN13" s="500"/>
      <c r="CO13" s="500"/>
      <c r="CP13" s="500"/>
      <c r="CQ13" s="500"/>
      <c r="CR13" s="500"/>
      <c r="CS13" s="500"/>
      <c r="CT13" s="500"/>
      <c r="CU13" s="500"/>
      <c r="CV13" s="500"/>
      <c r="CW13" s="500"/>
      <c r="CX13" s="500"/>
      <c r="CY13" s="500"/>
      <c r="CZ13" s="500"/>
      <c r="DA13" s="501"/>
      <c r="DB13" s="502" t="s">
        <v>594</v>
      </c>
      <c r="DC13" s="503"/>
      <c r="DD13" s="503"/>
      <c r="DE13" s="503"/>
      <c r="DF13" s="503"/>
      <c r="DG13" s="504"/>
      <c r="DH13" s="502" t="s">
        <v>595</v>
      </c>
      <c r="DI13" s="503"/>
      <c r="DJ13" s="503"/>
      <c r="DK13" s="503"/>
      <c r="DL13" s="503"/>
      <c r="DM13" s="504"/>
      <c r="DN13" s="508" t="s">
        <v>143</v>
      </c>
      <c r="DO13" s="509"/>
      <c r="DP13" s="509"/>
      <c r="DQ13" s="509"/>
      <c r="DR13" s="509"/>
      <c r="DS13" s="510"/>
      <c r="DT13" s="499" t="s">
        <v>658</v>
      </c>
      <c r="DU13" s="500"/>
      <c r="DV13" s="500"/>
      <c r="DW13" s="500"/>
      <c r="DX13" s="500"/>
      <c r="DY13" s="500"/>
      <c r="DZ13" s="500"/>
      <c r="EA13" s="500"/>
      <c r="EB13" s="500"/>
      <c r="EC13" s="500"/>
      <c r="ED13" s="500"/>
      <c r="EE13" s="500"/>
      <c r="EF13" s="500"/>
      <c r="EG13" s="500"/>
      <c r="EH13" s="500"/>
      <c r="EI13" s="500"/>
      <c r="EJ13" s="500"/>
      <c r="EK13" s="500"/>
      <c r="EL13" s="500"/>
      <c r="EM13" s="500"/>
      <c r="EN13" s="500"/>
      <c r="EO13" s="500"/>
      <c r="EP13" s="500"/>
      <c r="EQ13" s="500"/>
      <c r="ER13" s="500"/>
      <c r="ES13" s="500"/>
      <c r="ET13" s="500"/>
      <c r="EU13" s="500"/>
      <c r="EV13" s="500"/>
      <c r="EW13" s="501"/>
      <c r="EX13" s="502" t="s">
        <v>594</v>
      </c>
      <c r="EY13" s="503"/>
      <c r="EZ13" s="503"/>
      <c r="FA13" s="503"/>
      <c r="FB13" s="503"/>
      <c r="FC13" s="504"/>
      <c r="FD13" s="502" t="s">
        <v>595</v>
      </c>
      <c r="FE13" s="503"/>
      <c r="FF13" s="503"/>
      <c r="FG13" s="503"/>
      <c r="FH13" s="503"/>
      <c r="FI13" s="504"/>
      <c r="FJ13" s="508" t="s">
        <v>143</v>
      </c>
      <c r="FK13" s="509"/>
      <c r="FL13" s="509"/>
      <c r="FM13" s="509"/>
      <c r="FN13" s="509"/>
      <c r="FO13" s="510"/>
      <c r="FP13" s="380"/>
    </row>
    <row r="14" spans="1:172" ht="15.75" customHeight="1">
      <c r="A14" s="516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 t="s">
        <v>596</v>
      </c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 t="s">
        <v>596</v>
      </c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23"/>
      <c r="BO14" s="524"/>
      <c r="BP14" s="524"/>
      <c r="BQ14" s="524"/>
      <c r="BR14" s="524"/>
      <c r="BS14" s="524"/>
      <c r="BT14" s="524"/>
      <c r="BU14" s="524"/>
      <c r="BV14" s="524"/>
      <c r="BW14" s="525"/>
      <c r="BX14" s="497" t="s">
        <v>597</v>
      </c>
      <c r="BY14" s="497"/>
      <c r="BZ14" s="497"/>
      <c r="CA14" s="497"/>
      <c r="CB14" s="497"/>
      <c r="CC14" s="497"/>
      <c r="CD14" s="497" t="s">
        <v>598</v>
      </c>
      <c r="CE14" s="497"/>
      <c r="CF14" s="497"/>
      <c r="CG14" s="497"/>
      <c r="CH14" s="497"/>
      <c r="CI14" s="497"/>
      <c r="CJ14" s="497" t="s">
        <v>599</v>
      </c>
      <c r="CK14" s="497"/>
      <c r="CL14" s="497"/>
      <c r="CM14" s="497"/>
      <c r="CN14" s="497"/>
      <c r="CO14" s="497"/>
      <c r="CP14" s="497" t="s">
        <v>600</v>
      </c>
      <c r="CQ14" s="497"/>
      <c r="CR14" s="497"/>
      <c r="CS14" s="497"/>
      <c r="CT14" s="497"/>
      <c r="CU14" s="497"/>
      <c r="CV14" s="497" t="s">
        <v>601</v>
      </c>
      <c r="CW14" s="497"/>
      <c r="CX14" s="497"/>
      <c r="CY14" s="497"/>
      <c r="CZ14" s="497"/>
      <c r="DA14" s="497"/>
      <c r="DB14" s="505"/>
      <c r="DC14" s="506"/>
      <c r="DD14" s="506"/>
      <c r="DE14" s="506"/>
      <c r="DF14" s="506"/>
      <c r="DG14" s="507"/>
      <c r="DH14" s="505"/>
      <c r="DI14" s="506"/>
      <c r="DJ14" s="506"/>
      <c r="DK14" s="506"/>
      <c r="DL14" s="506"/>
      <c r="DM14" s="507"/>
      <c r="DN14" s="511"/>
      <c r="DO14" s="512"/>
      <c r="DP14" s="512"/>
      <c r="DQ14" s="512"/>
      <c r="DR14" s="512"/>
      <c r="DS14" s="513"/>
      <c r="DT14" s="497" t="s">
        <v>597</v>
      </c>
      <c r="DU14" s="497"/>
      <c r="DV14" s="497"/>
      <c r="DW14" s="497"/>
      <c r="DX14" s="497"/>
      <c r="DY14" s="497"/>
      <c r="DZ14" s="497" t="s">
        <v>598</v>
      </c>
      <c r="EA14" s="497"/>
      <c r="EB14" s="497"/>
      <c r="EC14" s="497"/>
      <c r="ED14" s="497"/>
      <c r="EE14" s="497"/>
      <c r="EF14" s="497" t="s">
        <v>599</v>
      </c>
      <c r="EG14" s="497"/>
      <c r="EH14" s="497"/>
      <c r="EI14" s="497"/>
      <c r="EJ14" s="497"/>
      <c r="EK14" s="497"/>
      <c r="EL14" s="497" t="s">
        <v>600</v>
      </c>
      <c r="EM14" s="497"/>
      <c r="EN14" s="497"/>
      <c r="EO14" s="497"/>
      <c r="EP14" s="497"/>
      <c r="EQ14" s="497"/>
      <c r="ER14" s="497" t="s">
        <v>601</v>
      </c>
      <c r="ES14" s="497"/>
      <c r="ET14" s="497"/>
      <c r="EU14" s="497"/>
      <c r="EV14" s="497"/>
      <c r="EW14" s="497"/>
      <c r="EX14" s="505"/>
      <c r="EY14" s="506"/>
      <c r="EZ14" s="506"/>
      <c r="FA14" s="506"/>
      <c r="FB14" s="506"/>
      <c r="FC14" s="507"/>
      <c r="FD14" s="505"/>
      <c r="FE14" s="506"/>
      <c r="FF14" s="506"/>
      <c r="FG14" s="506"/>
      <c r="FH14" s="506"/>
      <c r="FI14" s="507"/>
      <c r="FJ14" s="511"/>
      <c r="FK14" s="512"/>
      <c r="FL14" s="512"/>
      <c r="FM14" s="512"/>
      <c r="FN14" s="512"/>
      <c r="FO14" s="513"/>
      <c r="FP14" s="380"/>
    </row>
    <row r="15" spans="1:172" ht="15.75">
      <c r="A15" s="516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497" t="s">
        <v>438</v>
      </c>
      <c r="S15" s="497"/>
      <c r="T15" s="497"/>
      <c r="U15" s="497"/>
      <c r="V15" s="497"/>
      <c r="W15" s="497"/>
      <c r="X15" s="497" t="s">
        <v>602</v>
      </c>
      <c r="Y15" s="497"/>
      <c r="Z15" s="497"/>
      <c r="AA15" s="497"/>
      <c r="AB15" s="497"/>
      <c r="AC15" s="497"/>
      <c r="AD15" s="497" t="s">
        <v>603</v>
      </c>
      <c r="AE15" s="497"/>
      <c r="AF15" s="497"/>
      <c r="AG15" s="497"/>
      <c r="AH15" s="497"/>
      <c r="AI15" s="497"/>
      <c r="AJ15" s="497" t="s">
        <v>143</v>
      </c>
      <c r="AK15" s="497"/>
      <c r="AL15" s="497"/>
      <c r="AM15" s="497"/>
      <c r="AN15" s="497"/>
      <c r="AO15" s="497"/>
      <c r="AP15" s="497" t="s">
        <v>438</v>
      </c>
      <c r="AQ15" s="497"/>
      <c r="AR15" s="497"/>
      <c r="AS15" s="497"/>
      <c r="AT15" s="497"/>
      <c r="AU15" s="497"/>
      <c r="AV15" s="497" t="s">
        <v>602</v>
      </c>
      <c r="AW15" s="497"/>
      <c r="AX15" s="497"/>
      <c r="AY15" s="497"/>
      <c r="AZ15" s="497"/>
      <c r="BA15" s="497"/>
      <c r="BB15" s="497" t="s">
        <v>603</v>
      </c>
      <c r="BC15" s="497"/>
      <c r="BD15" s="497"/>
      <c r="BE15" s="497"/>
      <c r="BF15" s="497"/>
      <c r="BG15" s="497"/>
      <c r="BH15" s="497" t="s">
        <v>143</v>
      </c>
      <c r="BI15" s="497"/>
      <c r="BJ15" s="497"/>
      <c r="BK15" s="497"/>
      <c r="BL15" s="497"/>
      <c r="BM15" s="497"/>
      <c r="BN15" s="499" t="s">
        <v>604</v>
      </c>
      <c r="BO15" s="500"/>
      <c r="BP15" s="500"/>
      <c r="BQ15" s="500"/>
      <c r="BR15" s="500"/>
      <c r="BS15" s="500"/>
      <c r="BT15" s="500"/>
      <c r="BU15" s="500"/>
      <c r="BV15" s="500"/>
      <c r="BW15" s="501"/>
      <c r="BX15" s="497" t="s">
        <v>608</v>
      </c>
      <c r="BY15" s="497"/>
      <c r="BZ15" s="497"/>
      <c r="CA15" s="497"/>
      <c r="CB15" s="497"/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7"/>
      <c r="DB15" s="497"/>
      <c r="DC15" s="497"/>
      <c r="DD15" s="497"/>
      <c r="DE15" s="497"/>
      <c r="DF15" s="497"/>
      <c r="DG15" s="497"/>
      <c r="DH15" s="497"/>
      <c r="DI15" s="497"/>
      <c r="DJ15" s="497"/>
      <c r="DK15" s="497"/>
      <c r="DL15" s="497"/>
      <c r="DM15" s="497"/>
      <c r="DN15" s="497"/>
      <c r="DO15" s="497"/>
      <c r="DP15" s="497"/>
      <c r="DQ15" s="497"/>
      <c r="DR15" s="497"/>
      <c r="DS15" s="497"/>
      <c r="DT15" s="497" t="s">
        <v>604</v>
      </c>
      <c r="DU15" s="497"/>
      <c r="DV15" s="497"/>
      <c r="DW15" s="497"/>
      <c r="DX15" s="497"/>
      <c r="DY15" s="497"/>
      <c r="DZ15" s="497"/>
      <c r="EA15" s="497"/>
      <c r="EB15" s="497"/>
      <c r="EC15" s="497"/>
      <c r="ED15" s="497"/>
      <c r="EE15" s="497"/>
      <c r="EF15" s="497"/>
      <c r="EG15" s="497"/>
      <c r="EH15" s="497"/>
      <c r="EI15" s="497"/>
      <c r="EJ15" s="497"/>
      <c r="EK15" s="497"/>
      <c r="EL15" s="497"/>
      <c r="EM15" s="497"/>
      <c r="EN15" s="497"/>
      <c r="EO15" s="497"/>
      <c r="EP15" s="497"/>
      <c r="EQ15" s="497"/>
      <c r="ER15" s="497"/>
      <c r="ES15" s="497"/>
      <c r="ET15" s="497"/>
      <c r="EU15" s="497"/>
      <c r="EV15" s="497"/>
      <c r="EW15" s="497"/>
      <c r="EX15" s="497"/>
      <c r="EY15" s="497"/>
      <c r="EZ15" s="497"/>
      <c r="FA15" s="497"/>
      <c r="FB15" s="497"/>
      <c r="FC15" s="497"/>
      <c r="FD15" s="497"/>
      <c r="FE15" s="497"/>
      <c r="FF15" s="497"/>
      <c r="FG15" s="497"/>
      <c r="FH15" s="497"/>
      <c r="FI15" s="497"/>
      <c r="FJ15" s="497"/>
      <c r="FK15" s="497"/>
      <c r="FL15" s="497"/>
      <c r="FM15" s="497"/>
      <c r="FN15" s="497"/>
      <c r="FO15" s="497"/>
      <c r="FP15" s="380"/>
    </row>
    <row r="16" spans="1:172" ht="15.75">
      <c r="A16" s="497">
        <v>1</v>
      </c>
      <c r="B16" s="497"/>
      <c r="C16" s="497"/>
      <c r="D16" s="497"/>
      <c r="E16" s="497">
        <v>2</v>
      </c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>
        <v>3</v>
      </c>
      <c r="S16" s="497"/>
      <c r="T16" s="497"/>
      <c r="U16" s="497"/>
      <c r="V16" s="497"/>
      <c r="W16" s="497"/>
      <c r="X16" s="497">
        <v>4</v>
      </c>
      <c r="Y16" s="497"/>
      <c r="Z16" s="497"/>
      <c r="AA16" s="497"/>
      <c r="AB16" s="497"/>
      <c r="AC16" s="497"/>
      <c r="AD16" s="497">
        <v>5</v>
      </c>
      <c r="AE16" s="497"/>
      <c r="AF16" s="497"/>
      <c r="AG16" s="497"/>
      <c r="AH16" s="497"/>
      <c r="AI16" s="497"/>
      <c r="AJ16" s="497">
        <v>6</v>
      </c>
      <c r="AK16" s="497"/>
      <c r="AL16" s="497"/>
      <c r="AM16" s="497"/>
      <c r="AN16" s="497"/>
      <c r="AO16" s="497"/>
      <c r="AP16" s="497">
        <v>7</v>
      </c>
      <c r="AQ16" s="497"/>
      <c r="AR16" s="497"/>
      <c r="AS16" s="497"/>
      <c r="AT16" s="497"/>
      <c r="AU16" s="497"/>
      <c r="AV16" s="497">
        <v>8</v>
      </c>
      <c r="AW16" s="497"/>
      <c r="AX16" s="497"/>
      <c r="AY16" s="497"/>
      <c r="AZ16" s="497"/>
      <c r="BA16" s="497"/>
      <c r="BB16" s="497">
        <v>9</v>
      </c>
      <c r="BC16" s="497"/>
      <c r="BD16" s="497"/>
      <c r="BE16" s="497"/>
      <c r="BF16" s="497"/>
      <c r="BG16" s="497"/>
      <c r="BH16" s="497">
        <v>10</v>
      </c>
      <c r="BI16" s="497"/>
      <c r="BJ16" s="497"/>
      <c r="BK16" s="497"/>
      <c r="BL16" s="497"/>
      <c r="BM16" s="497"/>
      <c r="BN16" s="498">
        <v>11</v>
      </c>
      <c r="BO16" s="498"/>
      <c r="BP16" s="498"/>
      <c r="BQ16" s="498"/>
      <c r="BR16" s="498"/>
      <c r="BS16" s="498"/>
      <c r="BT16" s="498"/>
      <c r="BU16" s="498"/>
      <c r="BV16" s="498"/>
      <c r="BW16" s="498"/>
      <c r="BX16" s="497">
        <v>12</v>
      </c>
      <c r="BY16" s="497"/>
      <c r="BZ16" s="497"/>
      <c r="CA16" s="497"/>
      <c r="CB16" s="497"/>
      <c r="CC16" s="497"/>
      <c r="CD16" s="497">
        <v>13</v>
      </c>
      <c r="CE16" s="497"/>
      <c r="CF16" s="497"/>
      <c r="CG16" s="497"/>
      <c r="CH16" s="497"/>
      <c r="CI16" s="497"/>
      <c r="CJ16" s="497">
        <v>14</v>
      </c>
      <c r="CK16" s="497"/>
      <c r="CL16" s="497"/>
      <c r="CM16" s="497"/>
      <c r="CN16" s="497"/>
      <c r="CO16" s="497"/>
      <c r="CP16" s="497">
        <v>15</v>
      </c>
      <c r="CQ16" s="497"/>
      <c r="CR16" s="497"/>
      <c r="CS16" s="497"/>
      <c r="CT16" s="497"/>
      <c r="CU16" s="497"/>
      <c r="CV16" s="497">
        <v>16</v>
      </c>
      <c r="CW16" s="497"/>
      <c r="CX16" s="497"/>
      <c r="CY16" s="497"/>
      <c r="CZ16" s="497"/>
      <c r="DA16" s="497"/>
      <c r="DB16" s="497">
        <v>17</v>
      </c>
      <c r="DC16" s="497"/>
      <c r="DD16" s="497"/>
      <c r="DE16" s="497"/>
      <c r="DF16" s="497"/>
      <c r="DG16" s="497"/>
      <c r="DH16" s="497">
        <v>18</v>
      </c>
      <c r="DI16" s="497"/>
      <c r="DJ16" s="497"/>
      <c r="DK16" s="497"/>
      <c r="DL16" s="497"/>
      <c r="DM16" s="497"/>
      <c r="DN16" s="497">
        <v>19</v>
      </c>
      <c r="DO16" s="497"/>
      <c r="DP16" s="497"/>
      <c r="DQ16" s="497"/>
      <c r="DR16" s="497"/>
      <c r="DS16" s="497"/>
      <c r="DT16" s="497">
        <v>20</v>
      </c>
      <c r="DU16" s="497"/>
      <c r="DV16" s="497"/>
      <c r="DW16" s="497"/>
      <c r="DX16" s="497"/>
      <c r="DY16" s="497"/>
      <c r="DZ16" s="497">
        <v>21</v>
      </c>
      <c r="EA16" s="497"/>
      <c r="EB16" s="497"/>
      <c r="EC16" s="497"/>
      <c r="ED16" s="497"/>
      <c r="EE16" s="497"/>
      <c r="EF16" s="497">
        <v>22</v>
      </c>
      <c r="EG16" s="497"/>
      <c r="EH16" s="497"/>
      <c r="EI16" s="497"/>
      <c r="EJ16" s="497"/>
      <c r="EK16" s="497"/>
      <c r="EL16" s="497">
        <v>23</v>
      </c>
      <c r="EM16" s="497"/>
      <c r="EN16" s="497"/>
      <c r="EO16" s="497"/>
      <c r="EP16" s="497"/>
      <c r="EQ16" s="497"/>
      <c r="ER16" s="497">
        <v>24</v>
      </c>
      <c r="ES16" s="497"/>
      <c r="ET16" s="497"/>
      <c r="EU16" s="497"/>
      <c r="EV16" s="497"/>
      <c r="EW16" s="497"/>
      <c r="EX16" s="497">
        <v>25</v>
      </c>
      <c r="EY16" s="497"/>
      <c r="EZ16" s="497"/>
      <c r="FA16" s="497"/>
      <c r="FB16" s="497"/>
      <c r="FC16" s="497"/>
      <c r="FD16" s="497">
        <v>26</v>
      </c>
      <c r="FE16" s="497"/>
      <c r="FF16" s="497"/>
      <c r="FG16" s="497"/>
      <c r="FH16" s="497"/>
      <c r="FI16" s="497"/>
      <c r="FJ16" s="497">
        <v>27</v>
      </c>
      <c r="FK16" s="497"/>
      <c r="FL16" s="497"/>
      <c r="FM16" s="497"/>
      <c r="FN16" s="497"/>
      <c r="FO16" s="497"/>
      <c r="FP16" s="380"/>
    </row>
    <row r="17" spans="1:172" ht="16.5" customHeight="1">
      <c r="A17" s="484"/>
      <c r="B17" s="485"/>
      <c r="C17" s="485"/>
      <c r="D17" s="486"/>
      <c r="E17" s="487" t="s">
        <v>646</v>
      </c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9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4"/>
      <c r="CK17" s="485"/>
      <c r="CL17" s="485"/>
      <c r="CM17" s="485"/>
      <c r="CN17" s="485"/>
      <c r="CO17" s="486"/>
      <c r="CP17" s="484"/>
      <c r="CQ17" s="485"/>
      <c r="CR17" s="485"/>
      <c r="CS17" s="485"/>
      <c r="CT17" s="485"/>
      <c r="CU17" s="486"/>
      <c r="CV17" s="484"/>
      <c r="CW17" s="485"/>
      <c r="CX17" s="485"/>
      <c r="CY17" s="485"/>
      <c r="CZ17" s="485"/>
      <c r="DA17" s="486"/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4"/>
      <c r="DO17" s="485"/>
      <c r="DP17" s="485"/>
      <c r="DQ17" s="485"/>
      <c r="DR17" s="485"/>
      <c r="DS17" s="486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484"/>
      <c r="EG17" s="485"/>
      <c r="EH17" s="485"/>
      <c r="EI17" s="485"/>
      <c r="EJ17" s="485"/>
      <c r="EK17" s="486"/>
      <c r="EL17" s="484"/>
      <c r="EM17" s="485"/>
      <c r="EN17" s="485"/>
      <c r="EO17" s="485"/>
      <c r="EP17" s="485"/>
      <c r="EQ17" s="486"/>
      <c r="ER17" s="484"/>
      <c r="ES17" s="485"/>
      <c r="ET17" s="485"/>
      <c r="EU17" s="485"/>
      <c r="EV17" s="485"/>
      <c r="EW17" s="486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4"/>
      <c r="FK17" s="485"/>
      <c r="FL17" s="485"/>
      <c r="FM17" s="485"/>
      <c r="FN17" s="485"/>
      <c r="FO17" s="486"/>
      <c r="FP17" s="380"/>
    </row>
    <row r="18" spans="1:172" ht="24.75" customHeight="1">
      <c r="A18" s="484">
        <v>1</v>
      </c>
      <c r="B18" s="485"/>
      <c r="C18" s="485"/>
      <c r="D18" s="486"/>
      <c r="E18" s="490" t="s">
        <v>642</v>
      </c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2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483"/>
      <c r="CD18" s="483"/>
      <c r="CE18" s="483"/>
      <c r="CF18" s="483"/>
      <c r="CG18" s="483"/>
      <c r="CH18" s="483"/>
      <c r="CI18" s="483"/>
      <c r="CJ18" s="484"/>
      <c r="CK18" s="485"/>
      <c r="CL18" s="485"/>
      <c r="CM18" s="485"/>
      <c r="CN18" s="485"/>
      <c r="CO18" s="486"/>
      <c r="CP18" s="483"/>
      <c r="CQ18" s="483"/>
      <c r="CR18" s="483"/>
      <c r="CS18" s="483"/>
      <c r="CT18" s="483"/>
      <c r="CU18" s="483"/>
      <c r="CV18" s="484"/>
      <c r="CW18" s="485"/>
      <c r="CX18" s="485"/>
      <c r="CY18" s="485"/>
      <c r="CZ18" s="485"/>
      <c r="DA18" s="486"/>
      <c r="DB18" s="483"/>
      <c r="DC18" s="483"/>
      <c r="DD18" s="483"/>
      <c r="DE18" s="483"/>
      <c r="DF18" s="483"/>
      <c r="DG18" s="483"/>
      <c r="DH18" s="483"/>
      <c r="DI18" s="483"/>
      <c r="DJ18" s="483"/>
      <c r="DK18" s="483"/>
      <c r="DL18" s="483"/>
      <c r="DM18" s="483"/>
      <c r="DN18" s="484"/>
      <c r="DO18" s="485"/>
      <c r="DP18" s="485"/>
      <c r="DQ18" s="485"/>
      <c r="DR18" s="485"/>
      <c r="DS18" s="486"/>
      <c r="DT18" s="483"/>
      <c r="DU18" s="483"/>
      <c r="DV18" s="483"/>
      <c r="DW18" s="483"/>
      <c r="DX18" s="483"/>
      <c r="DY18" s="483"/>
      <c r="DZ18" s="480"/>
      <c r="EA18" s="481"/>
      <c r="EB18" s="481"/>
      <c r="EC18" s="481"/>
      <c r="ED18" s="481"/>
      <c r="EE18" s="482"/>
      <c r="EF18" s="480">
        <v>0.151</v>
      </c>
      <c r="EG18" s="481"/>
      <c r="EH18" s="481"/>
      <c r="EI18" s="481"/>
      <c r="EJ18" s="481"/>
      <c r="EK18" s="482"/>
      <c r="EL18" s="480"/>
      <c r="EM18" s="481"/>
      <c r="EN18" s="481"/>
      <c r="EO18" s="481"/>
      <c r="EP18" s="481"/>
      <c r="EQ18" s="482"/>
      <c r="ER18" s="480">
        <v>0.151</v>
      </c>
      <c r="ES18" s="481"/>
      <c r="ET18" s="481"/>
      <c r="EU18" s="481"/>
      <c r="EV18" s="481"/>
      <c r="EW18" s="482"/>
      <c r="EX18" s="479"/>
      <c r="EY18" s="479"/>
      <c r="EZ18" s="479"/>
      <c r="FA18" s="479"/>
      <c r="FB18" s="479"/>
      <c r="FC18" s="479"/>
      <c r="FD18" s="479"/>
      <c r="FE18" s="479"/>
      <c r="FF18" s="479"/>
      <c r="FG18" s="479"/>
      <c r="FH18" s="479"/>
      <c r="FI18" s="479"/>
      <c r="FJ18" s="480">
        <v>0.151</v>
      </c>
      <c r="FK18" s="481"/>
      <c r="FL18" s="481"/>
      <c r="FM18" s="481"/>
      <c r="FN18" s="481"/>
      <c r="FO18" s="482"/>
      <c r="FP18" s="380"/>
    </row>
    <row r="19" spans="1:172" ht="39" customHeight="1">
      <c r="A19" s="484">
        <v>2</v>
      </c>
      <c r="B19" s="485"/>
      <c r="C19" s="485"/>
      <c r="D19" s="486"/>
      <c r="E19" s="493" t="s">
        <v>645</v>
      </c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5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4"/>
      <c r="CK19" s="485"/>
      <c r="CL19" s="485"/>
      <c r="CM19" s="485"/>
      <c r="CN19" s="485"/>
      <c r="CO19" s="486"/>
      <c r="CP19" s="484"/>
      <c r="CQ19" s="485"/>
      <c r="CR19" s="485"/>
      <c r="CS19" s="485"/>
      <c r="CT19" s="485"/>
      <c r="CU19" s="486"/>
      <c r="CV19" s="484"/>
      <c r="CW19" s="485"/>
      <c r="CX19" s="485"/>
      <c r="CY19" s="485"/>
      <c r="CZ19" s="485"/>
      <c r="DA19" s="486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  <c r="DN19" s="484"/>
      <c r="DO19" s="485"/>
      <c r="DP19" s="485"/>
      <c r="DQ19" s="485"/>
      <c r="DR19" s="485"/>
      <c r="DS19" s="486"/>
      <c r="DT19" s="483"/>
      <c r="DU19" s="483"/>
      <c r="DV19" s="483"/>
      <c r="DW19" s="483"/>
      <c r="DX19" s="483"/>
      <c r="DY19" s="483"/>
      <c r="DZ19" s="480"/>
      <c r="EA19" s="481"/>
      <c r="EB19" s="481"/>
      <c r="EC19" s="481"/>
      <c r="ED19" s="481"/>
      <c r="EE19" s="482"/>
      <c r="EF19" s="480">
        <v>0.238</v>
      </c>
      <c r="EG19" s="481"/>
      <c r="EH19" s="481"/>
      <c r="EI19" s="481"/>
      <c r="EJ19" s="481"/>
      <c r="EK19" s="482"/>
      <c r="EL19" s="480"/>
      <c r="EM19" s="481"/>
      <c r="EN19" s="481"/>
      <c r="EO19" s="481"/>
      <c r="EP19" s="481"/>
      <c r="EQ19" s="482"/>
      <c r="ER19" s="480">
        <v>0.238</v>
      </c>
      <c r="ES19" s="481"/>
      <c r="ET19" s="481"/>
      <c r="EU19" s="481"/>
      <c r="EV19" s="481"/>
      <c r="EW19" s="482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  <c r="FH19" s="479"/>
      <c r="FI19" s="479"/>
      <c r="FJ19" s="480">
        <v>0.238</v>
      </c>
      <c r="FK19" s="481"/>
      <c r="FL19" s="481"/>
      <c r="FM19" s="481"/>
      <c r="FN19" s="481"/>
      <c r="FO19" s="482"/>
      <c r="FP19" s="380"/>
    </row>
    <row r="20" spans="1:172" ht="32.25" customHeight="1">
      <c r="A20" s="484">
        <v>3</v>
      </c>
      <c r="B20" s="485"/>
      <c r="C20" s="485"/>
      <c r="D20" s="486"/>
      <c r="E20" s="490" t="s">
        <v>647</v>
      </c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2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3"/>
      <c r="CC20" s="483"/>
      <c r="CD20" s="483"/>
      <c r="CE20" s="483"/>
      <c r="CF20" s="483"/>
      <c r="CG20" s="483"/>
      <c r="CH20" s="483"/>
      <c r="CI20" s="483"/>
      <c r="CJ20" s="484"/>
      <c r="CK20" s="485"/>
      <c r="CL20" s="485"/>
      <c r="CM20" s="485"/>
      <c r="CN20" s="485"/>
      <c r="CO20" s="486"/>
      <c r="CP20" s="483"/>
      <c r="CQ20" s="483"/>
      <c r="CR20" s="483"/>
      <c r="CS20" s="483"/>
      <c r="CT20" s="483"/>
      <c r="CU20" s="483"/>
      <c r="CV20" s="484"/>
      <c r="CW20" s="485"/>
      <c r="CX20" s="485"/>
      <c r="CY20" s="485"/>
      <c r="CZ20" s="485"/>
      <c r="DA20" s="486"/>
      <c r="DB20" s="483"/>
      <c r="DC20" s="483"/>
      <c r="DD20" s="483"/>
      <c r="DE20" s="483"/>
      <c r="DF20" s="483"/>
      <c r="DG20" s="483"/>
      <c r="DH20" s="483"/>
      <c r="DI20" s="483"/>
      <c r="DJ20" s="483"/>
      <c r="DK20" s="483"/>
      <c r="DL20" s="483"/>
      <c r="DM20" s="483"/>
      <c r="DN20" s="484"/>
      <c r="DO20" s="485"/>
      <c r="DP20" s="485"/>
      <c r="DQ20" s="485"/>
      <c r="DR20" s="485"/>
      <c r="DS20" s="486"/>
      <c r="DT20" s="483"/>
      <c r="DU20" s="483"/>
      <c r="DV20" s="483"/>
      <c r="DW20" s="483"/>
      <c r="DX20" s="483"/>
      <c r="DY20" s="483"/>
      <c r="DZ20" s="479"/>
      <c r="EA20" s="479"/>
      <c r="EB20" s="479"/>
      <c r="EC20" s="479"/>
      <c r="ED20" s="479"/>
      <c r="EE20" s="479"/>
      <c r="EF20" s="480"/>
      <c r="EG20" s="481"/>
      <c r="EH20" s="481"/>
      <c r="EI20" s="481"/>
      <c r="EJ20" s="481"/>
      <c r="EK20" s="482"/>
      <c r="EL20" s="480">
        <v>0.647</v>
      </c>
      <c r="EM20" s="481"/>
      <c r="EN20" s="481"/>
      <c r="EO20" s="481"/>
      <c r="EP20" s="481"/>
      <c r="EQ20" s="482"/>
      <c r="ER20" s="480">
        <v>0.647</v>
      </c>
      <c r="ES20" s="481"/>
      <c r="ET20" s="481"/>
      <c r="EU20" s="481"/>
      <c r="EV20" s="481"/>
      <c r="EW20" s="482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  <c r="FH20" s="479"/>
      <c r="FI20" s="479"/>
      <c r="FJ20" s="480">
        <v>0.647</v>
      </c>
      <c r="FK20" s="481"/>
      <c r="FL20" s="481"/>
      <c r="FM20" s="481"/>
      <c r="FN20" s="481"/>
      <c r="FO20" s="482"/>
      <c r="FP20" s="380"/>
    </row>
    <row r="21" spans="1:172" ht="51" customHeight="1">
      <c r="A21" s="484">
        <v>4</v>
      </c>
      <c r="B21" s="485"/>
      <c r="C21" s="485"/>
      <c r="D21" s="486"/>
      <c r="E21" s="493" t="s">
        <v>629</v>
      </c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5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483"/>
      <c r="CE21" s="483"/>
      <c r="CF21" s="483"/>
      <c r="CG21" s="483"/>
      <c r="CH21" s="483"/>
      <c r="CI21" s="483"/>
      <c r="CJ21" s="484"/>
      <c r="CK21" s="485"/>
      <c r="CL21" s="485"/>
      <c r="CM21" s="485"/>
      <c r="CN21" s="485"/>
      <c r="CO21" s="486"/>
      <c r="CP21" s="484"/>
      <c r="CQ21" s="485"/>
      <c r="CR21" s="485"/>
      <c r="CS21" s="485"/>
      <c r="CT21" s="485"/>
      <c r="CU21" s="486"/>
      <c r="CV21" s="484"/>
      <c r="CW21" s="485"/>
      <c r="CX21" s="485"/>
      <c r="CY21" s="485"/>
      <c r="CZ21" s="485"/>
      <c r="DA21" s="486"/>
      <c r="DB21" s="483"/>
      <c r="DC21" s="483"/>
      <c r="DD21" s="483"/>
      <c r="DE21" s="483"/>
      <c r="DF21" s="483"/>
      <c r="DG21" s="483"/>
      <c r="DH21" s="483"/>
      <c r="DI21" s="483"/>
      <c r="DJ21" s="483"/>
      <c r="DK21" s="483"/>
      <c r="DL21" s="483"/>
      <c r="DM21" s="483"/>
      <c r="DN21" s="484"/>
      <c r="DO21" s="485"/>
      <c r="DP21" s="485"/>
      <c r="DQ21" s="485"/>
      <c r="DR21" s="485"/>
      <c r="DS21" s="486"/>
      <c r="DT21" s="483"/>
      <c r="DU21" s="483"/>
      <c r="DV21" s="483"/>
      <c r="DW21" s="483"/>
      <c r="DX21" s="483"/>
      <c r="DY21" s="483"/>
      <c r="DZ21" s="479"/>
      <c r="EA21" s="479"/>
      <c r="EB21" s="479"/>
      <c r="EC21" s="479"/>
      <c r="ED21" s="479"/>
      <c r="EE21" s="479"/>
      <c r="EF21" s="480">
        <v>0.73</v>
      </c>
      <c r="EG21" s="481"/>
      <c r="EH21" s="481"/>
      <c r="EI21" s="481"/>
      <c r="EJ21" s="481"/>
      <c r="EK21" s="482"/>
      <c r="EL21" s="480">
        <f>ER21-EF21</f>
        <v>0.3740000000000001</v>
      </c>
      <c r="EM21" s="481"/>
      <c r="EN21" s="481"/>
      <c r="EO21" s="481"/>
      <c r="EP21" s="481"/>
      <c r="EQ21" s="482"/>
      <c r="ER21" s="480">
        <v>1.104</v>
      </c>
      <c r="ES21" s="481"/>
      <c r="ET21" s="481"/>
      <c r="EU21" s="481"/>
      <c r="EV21" s="481"/>
      <c r="EW21" s="482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80">
        <v>1.104</v>
      </c>
      <c r="FK21" s="481"/>
      <c r="FL21" s="481"/>
      <c r="FM21" s="481"/>
      <c r="FN21" s="481"/>
      <c r="FO21" s="482"/>
      <c r="FP21" s="380"/>
    </row>
    <row r="22" spans="1:172" ht="50.25" customHeight="1">
      <c r="A22" s="484">
        <v>5</v>
      </c>
      <c r="B22" s="485"/>
      <c r="C22" s="485"/>
      <c r="D22" s="486"/>
      <c r="E22" s="490" t="s">
        <v>630</v>
      </c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2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83"/>
      <c r="BE22" s="483"/>
      <c r="BF22" s="48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3"/>
      <c r="CC22" s="483"/>
      <c r="CD22" s="483"/>
      <c r="CE22" s="483"/>
      <c r="CF22" s="483"/>
      <c r="CG22" s="483"/>
      <c r="CH22" s="483"/>
      <c r="CI22" s="483"/>
      <c r="CJ22" s="484"/>
      <c r="CK22" s="485"/>
      <c r="CL22" s="485"/>
      <c r="CM22" s="485"/>
      <c r="CN22" s="485"/>
      <c r="CO22" s="486"/>
      <c r="CP22" s="483"/>
      <c r="CQ22" s="483"/>
      <c r="CR22" s="483"/>
      <c r="CS22" s="483"/>
      <c r="CT22" s="483"/>
      <c r="CU22" s="483"/>
      <c r="CV22" s="484"/>
      <c r="CW22" s="485"/>
      <c r="CX22" s="485"/>
      <c r="CY22" s="485"/>
      <c r="CZ22" s="485"/>
      <c r="DA22" s="486"/>
      <c r="DB22" s="483"/>
      <c r="DC22" s="483"/>
      <c r="DD22" s="483"/>
      <c r="DE22" s="483"/>
      <c r="DF22" s="483"/>
      <c r="DG22" s="483"/>
      <c r="DH22" s="483"/>
      <c r="DI22" s="483"/>
      <c r="DJ22" s="483"/>
      <c r="DK22" s="483"/>
      <c r="DL22" s="483"/>
      <c r="DM22" s="483"/>
      <c r="DN22" s="484"/>
      <c r="DO22" s="485"/>
      <c r="DP22" s="485"/>
      <c r="DQ22" s="485"/>
      <c r="DR22" s="485"/>
      <c r="DS22" s="486"/>
      <c r="DT22" s="483"/>
      <c r="DU22" s="483"/>
      <c r="DV22" s="483"/>
      <c r="DW22" s="483"/>
      <c r="DX22" s="483"/>
      <c r="DY22" s="483"/>
      <c r="DZ22" s="479"/>
      <c r="EA22" s="479"/>
      <c r="EB22" s="479"/>
      <c r="EC22" s="479"/>
      <c r="ED22" s="479"/>
      <c r="EE22" s="479"/>
      <c r="EF22" s="480">
        <v>1</v>
      </c>
      <c r="EG22" s="481"/>
      <c r="EH22" s="481"/>
      <c r="EI22" s="481"/>
      <c r="EJ22" s="481"/>
      <c r="EK22" s="482"/>
      <c r="EL22" s="480">
        <v>0.498</v>
      </c>
      <c r="EM22" s="481"/>
      <c r="EN22" s="481"/>
      <c r="EO22" s="481"/>
      <c r="EP22" s="481"/>
      <c r="EQ22" s="482"/>
      <c r="ER22" s="480">
        <v>1.498</v>
      </c>
      <c r="ES22" s="481"/>
      <c r="ET22" s="481"/>
      <c r="EU22" s="481"/>
      <c r="EV22" s="481"/>
      <c r="EW22" s="482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80">
        <v>1.498</v>
      </c>
      <c r="FK22" s="481"/>
      <c r="FL22" s="481"/>
      <c r="FM22" s="481"/>
      <c r="FN22" s="481"/>
      <c r="FO22" s="482"/>
      <c r="FP22" s="380"/>
    </row>
    <row r="23" spans="1:172" ht="15.75" customHeight="1">
      <c r="A23" s="484"/>
      <c r="B23" s="485"/>
      <c r="C23" s="485"/>
      <c r="D23" s="486"/>
      <c r="E23" s="487" t="s">
        <v>82</v>
      </c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9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4"/>
      <c r="CK23" s="485"/>
      <c r="CL23" s="485"/>
      <c r="CM23" s="485"/>
      <c r="CN23" s="485"/>
      <c r="CO23" s="486"/>
      <c r="CP23" s="484"/>
      <c r="CQ23" s="485"/>
      <c r="CR23" s="485"/>
      <c r="CS23" s="485"/>
      <c r="CT23" s="485"/>
      <c r="CU23" s="486"/>
      <c r="CV23" s="484"/>
      <c r="CW23" s="485"/>
      <c r="CX23" s="485"/>
      <c r="CY23" s="485"/>
      <c r="CZ23" s="485"/>
      <c r="DA23" s="486"/>
      <c r="DB23" s="483"/>
      <c r="DC23" s="483"/>
      <c r="DD23" s="483"/>
      <c r="DE23" s="483"/>
      <c r="DF23" s="483"/>
      <c r="DG23" s="483"/>
      <c r="DH23" s="483"/>
      <c r="DI23" s="483"/>
      <c r="DJ23" s="483"/>
      <c r="DK23" s="483"/>
      <c r="DL23" s="483"/>
      <c r="DM23" s="483"/>
      <c r="DN23" s="484"/>
      <c r="DO23" s="485"/>
      <c r="DP23" s="485"/>
      <c r="DQ23" s="485"/>
      <c r="DR23" s="485"/>
      <c r="DS23" s="486"/>
      <c r="DT23" s="483"/>
      <c r="DU23" s="483"/>
      <c r="DV23" s="483"/>
      <c r="DW23" s="483"/>
      <c r="DX23" s="483"/>
      <c r="DY23" s="483"/>
      <c r="DZ23" s="479"/>
      <c r="EA23" s="479"/>
      <c r="EB23" s="479"/>
      <c r="EC23" s="479"/>
      <c r="ED23" s="479"/>
      <c r="EE23" s="479"/>
      <c r="EF23" s="480"/>
      <c r="EG23" s="481"/>
      <c r="EH23" s="481"/>
      <c r="EI23" s="481"/>
      <c r="EJ23" s="481"/>
      <c r="EK23" s="482"/>
      <c r="EL23" s="480"/>
      <c r="EM23" s="481"/>
      <c r="EN23" s="481"/>
      <c r="EO23" s="481"/>
      <c r="EP23" s="481"/>
      <c r="EQ23" s="482"/>
      <c r="ER23" s="480"/>
      <c r="ES23" s="481"/>
      <c r="ET23" s="481"/>
      <c r="EU23" s="481"/>
      <c r="EV23" s="481"/>
      <c r="EW23" s="482"/>
      <c r="EX23" s="479"/>
      <c r="EY23" s="479"/>
      <c r="EZ23" s="479"/>
      <c r="FA23" s="479"/>
      <c r="FB23" s="479"/>
      <c r="FC23" s="479"/>
      <c r="FD23" s="479"/>
      <c r="FE23" s="479"/>
      <c r="FF23" s="479"/>
      <c r="FG23" s="479"/>
      <c r="FH23" s="479"/>
      <c r="FI23" s="479"/>
      <c r="FJ23" s="480"/>
      <c r="FK23" s="481"/>
      <c r="FL23" s="481"/>
      <c r="FM23" s="481"/>
      <c r="FN23" s="481"/>
      <c r="FO23" s="482"/>
      <c r="FP23" s="380"/>
    </row>
    <row r="24" spans="1:172" ht="32.25" customHeight="1">
      <c r="A24" s="484">
        <v>6</v>
      </c>
      <c r="B24" s="485"/>
      <c r="C24" s="485"/>
      <c r="D24" s="486"/>
      <c r="E24" s="490" t="s">
        <v>624</v>
      </c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2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4">
        <v>0.5</v>
      </c>
      <c r="CK24" s="485"/>
      <c r="CL24" s="485"/>
      <c r="CM24" s="485"/>
      <c r="CN24" s="485"/>
      <c r="CO24" s="486"/>
      <c r="CP24" s="483"/>
      <c r="CQ24" s="483"/>
      <c r="CR24" s="483"/>
      <c r="CS24" s="483"/>
      <c r="CT24" s="483"/>
      <c r="CU24" s="483"/>
      <c r="CV24" s="484"/>
      <c r="CW24" s="485"/>
      <c r="CX24" s="485"/>
      <c r="CY24" s="485"/>
      <c r="CZ24" s="485"/>
      <c r="DA24" s="486"/>
      <c r="DB24" s="483"/>
      <c r="DC24" s="483"/>
      <c r="DD24" s="483"/>
      <c r="DE24" s="483"/>
      <c r="DF24" s="483"/>
      <c r="DG24" s="483"/>
      <c r="DH24" s="483"/>
      <c r="DI24" s="483"/>
      <c r="DJ24" s="483"/>
      <c r="DK24" s="483"/>
      <c r="DL24" s="483"/>
      <c r="DM24" s="483"/>
      <c r="DN24" s="484"/>
      <c r="DO24" s="485"/>
      <c r="DP24" s="485"/>
      <c r="DQ24" s="485"/>
      <c r="DR24" s="485"/>
      <c r="DS24" s="486"/>
      <c r="DT24" s="483"/>
      <c r="DU24" s="483"/>
      <c r="DV24" s="483"/>
      <c r="DW24" s="483"/>
      <c r="DX24" s="483"/>
      <c r="DY24" s="483"/>
      <c r="DZ24" s="479"/>
      <c r="EA24" s="479"/>
      <c r="EB24" s="479"/>
      <c r="EC24" s="479"/>
      <c r="ED24" s="479"/>
      <c r="EE24" s="479"/>
      <c r="EF24" s="480">
        <v>0.16</v>
      </c>
      <c r="EG24" s="481"/>
      <c r="EH24" s="481"/>
      <c r="EI24" s="481"/>
      <c r="EJ24" s="481"/>
      <c r="EK24" s="482"/>
      <c r="EL24" s="480"/>
      <c r="EM24" s="481"/>
      <c r="EN24" s="481"/>
      <c r="EO24" s="481"/>
      <c r="EP24" s="481"/>
      <c r="EQ24" s="482"/>
      <c r="ER24" s="480">
        <v>0.16</v>
      </c>
      <c r="ES24" s="481"/>
      <c r="ET24" s="481"/>
      <c r="EU24" s="481"/>
      <c r="EV24" s="481"/>
      <c r="EW24" s="482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80">
        <v>0.16</v>
      </c>
      <c r="FK24" s="481"/>
      <c r="FL24" s="481"/>
      <c r="FM24" s="481"/>
      <c r="FN24" s="481"/>
      <c r="FO24" s="482"/>
      <c r="FP24" s="380"/>
    </row>
    <row r="25" spans="1:172" ht="19.5" customHeight="1">
      <c r="A25" s="484"/>
      <c r="B25" s="485"/>
      <c r="C25" s="485"/>
      <c r="D25" s="486"/>
      <c r="E25" s="487" t="s">
        <v>83</v>
      </c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9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3"/>
      <c r="CE25" s="483"/>
      <c r="CF25" s="483"/>
      <c r="CG25" s="483"/>
      <c r="CH25" s="483"/>
      <c r="CI25" s="483"/>
      <c r="CJ25" s="484"/>
      <c r="CK25" s="485"/>
      <c r="CL25" s="485"/>
      <c r="CM25" s="485"/>
      <c r="CN25" s="485"/>
      <c r="CO25" s="486"/>
      <c r="CP25" s="484"/>
      <c r="CQ25" s="485"/>
      <c r="CR25" s="485"/>
      <c r="CS25" s="485"/>
      <c r="CT25" s="485"/>
      <c r="CU25" s="486"/>
      <c r="CV25" s="484"/>
      <c r="CW25" s="485"/>
      <c r="CX25" s="485"/>
      <c r="CY25" s="485"/>
      <c r="CZ25" s="485"/>
      <c r="DA25" s="486"/>
      <c r="DB25" s="483"/>
      <c r="DC25" s="483"/>
      <c r="DD25" s="483"/>
      <c r="DE25" s="483"/>
      <c r="DF25" s="483"/>
      <c r="DG25" s="483"/>
      <c r="DH25" s="483"/>
      <c r="DI25" s="483"/>
      <c r="DJ25" s="483"/>
      <c r="DK25" s="483"/>
      <c r="DL25" s="483"/>
      <c r="DM25" s="483"/>
      <c r="DN25" s="484"/>
      <c r="DO25" s="485"/>
      <c r="DP25" s="485"/>
      <c r="DQ25" s="485"/>
      <c r="DR25" s="485"/>
      <c r="DS25" s="486"/>
      <c r="DT25" s="483"/>
      <c r="DU25" s="483"/>
      <c r="DV25" s="483"/>
      <c r="DW25" s="483"/>
      <c r="DX25" s="483"/>
      <c r="DY25" s="483"/>
      <c r="DZ25" s="479"/>
      <c r="EA25" s="479"/>
      <c r="EB25" s="479"/>
      <c r="EC25" s="479"/>
      <c r="ED25" s="479"/>
      <c r="EE25" s="479"/>
      <c r="EF25" s="480"/>
      <c r="EG25" s="481"/>
      <c r="EH25" s="481"/>
      <c r="EI25" s="481"/>
      <c r="EJ25" s="481"/>
      <c r="EK25" s="482"/>
      <c r="EL25" s="480"/>
      <c r="EM25" s="481"/>
      <c r="EN25" s="481"/>
      <c r="EO25" s="481"/>
      <c r="EP25" s="481"/>
      <c r="EQ25" s="482"/>
      <c r="ER25" s="480"/>
      <c r="ES25" s="481"/>
      <c r="ET25" s="481"/>
      <c r="EU25" s="481"/>
      <c r="EV25" s="481"/>
      <c r="EW25" s="482"/>
      <c r="EX25" s="479"/>
      <c r="EY25" s="479"/>
      <c r="EZ25" s="479"/>
      <c r="FA25" s="479"/>
      <c r="FB25" s="479"/>
      <c r="FC25" s="479"/>
      <c r="FD25" s="479"/>
      <c r="FE25" s="479"/>
      <c r="FF25" s="479"/>
      <c r="FG25" s="479"/>
      <c r="FH25" s="479"/>
      <c r="FI25" s="479"/>
      <c r="FJ25" s="480"/>
      <c r="FK25" s="481"/>
      <c r="FL25" s="481"/>
      <c r="FM25" s="481"/>
      <c r="FN25" s="481"/>
      <c r="FO25" s="482"/>
      <c r="FP25" s="380"/>
    </row>
    <row r="26" spans="1:172" ht="27.75" customHeight="1">
      <c r="A26" s="484">
        <v>7</v>
      </c>
      <c r="B26" s="485"/>
      <c r="C26" s="485"/>
      <c r="D26" s="486"/>
      <c r="E26" s="490" t="s">
        <v>627</v>
      </c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2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  <c r="BB26" s="483"/>
      <c r="BC26" s="483"/>
      <c r="BD26" s="483"/>
      <c r="BE26" s="483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3"/>
      <c r="CE26" s="483"/>
      <c r="CF26" s="483"/>
      <c r="CG26" s="483"/>
      <c r="CH26" s="483"/>
      <c r="CI26" s="483"/>
      <c r="CJ26" s="484">
        <v>1.4</v>
      </c>
      <c r="CK26" s="485"/>
      <c r="CL26" s="485"/>
      <c r="CM26" s="485"/>
      <c r="CN26" s="485"/>
      <c r="CO26" s="486"/>
      <c r="CP26" s="483"/>
      <c r="CQ26" s="483"/>
      <c r="CR26" s="483"/>
      <c r="CS26" s="483"/>
      <c r="CT26" s="483"/>
      <c r="CU26" s="483"/>
      <c r="CV26" s="484">
        <v>1.4</v>
      </c>
      <c r="CW26" s="485"/>
      <c r="CX26" s="485"/>
      <c r="CY26" s="485"/>
      <c r="CZ26" s="485"/>
      <c r="DA26" s="486"/>
      <c r="DB26" s="483"/>
      <c r="DC26" s="483"/>
      <c r="DD26" s="483"/>
      <c r="DE26" s="483"/>
      <c r="DF26" s="483"/>
      <c r="DG26" s="483"/>
      <c r="DH26" s="483"/>
      <c r="DI26" s="483"/>
      <c r="DJ26" s="483"/>
      <c r="DK26" s="483"/>
      <c r="DL26" s="483"/>
      <c r="DM26" s="483"/>
      <c r="DN26" s="484">
        <v>1.4</v>
      </c>
      <c r="DO26" s="485"/>
      <c r="DP26" s="485"/>
      <c r="DQ26" s="485"/>
      <c r="DR26" s="485"/>
      <c r="DS26" s="486"/>
      <c r="DT26" s="483"/>
      <c r="DU26" s="483"/>
      <c r="DV26" s="483"/>
      <c r="DW26" s="483"/>
      <c r="DX26" s="483"/>
      <c r="DY26" s="483"/>
      <c r="DZ26" s="479"/>
      <c r="EA26" s="479"/>
      <c r="EB26" s="479"/>
      <c r="EC26" s="479"/>
      <c r="ED26" s="479"/>
      <c r="EE26" s="479"/>
      <c r="EF26" s="480">
        <v>1.76</v>
      </c>
      <c r="EG26" s="481"/>
      <c r="EH26" s="481"/>
      <c r="EI26" s="481"/>
      <c r="EJ26" s="481"/>
      <c r="EK26" s="482"/>
      <c r="EL26" s="480"/>
      <c r="EM26" s="481"/>
      <c r="EN26" s="481"/>
      <c r="EO26" s="481"/>
      <c r="EP26" s="481"/>
      <c r="EQ26" s="482"/>
      <c r="ER26" s="480">
        <v>1.76</v>
      </c>
      <c r="ES26" s="481"/>
      <c r="ET26" s="481"/>
      <c r="EU26" s="481"/>
      <c r="EV26" s="481"/>
      <c r="EW26" s="482"/>
      <c r="EX26" s="479"/>
      <c r="EY26" s="479"/>
      <c r="EZ26" s="479"/>
      <c r="FA26" s="479"/>
      <c r="FB26" s="479"/>
      <c r="FC26" s="479"/>
      <c r="FD26" s="479"/>
      <c r="FE26" s="479"/>
      <c r="FF26" s="479"/>
      <c r="FG26" s="479"/>
      <c r="FH26" s="479"/>
      <c r="FI26" s="479"/>
      <c r="FJ26" s="480">
        <v>1.76</v>
      </c>
      <c r="FK26" s="481"/>
      <c r="FL26" s="481"/>
      <c r="FM26" s="481"/>
      <c r="FN26" s="481"/>
      <c r="FO26" s="482"/>
      <c r="FP26" s="380"/>
    </row>
    <row r="27" spans="1:172" ht="20.25" customHeight="1">
      <c r="A27" s="484"/>
      <c r="B27" s="485"/>
      <c r="C27" s="485"/>
      <c r="D27" s="486"/>
      <c r="E27" s="487" t="s">
        <v>651</v>
      </c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9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3"/>
      <c r="AU27" s="483"/>
      <c r="AV27" s="483"/>
      <c r="AW27" s="483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3"/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3"/>
      <c r="BV27" s="483"/>
      <c r="BW27" s="483"/>
      <c r="BX27" s="483"/>
      <c r="BY27" s="483"/>
      <c r="BZ27" s="483"/>
      <c r="CA27" s="483"/>
      <c r="CB27" s="483"/>
      <c r="CC27" s="483"/>
      <c r="CD27" s="483"/>
      <c r="CE27" s="483"/>
      <c r="CF27" s="483"/>
      <c r="CG27" s="483"/>
      <c r="CH27" s="483"/>
      <c r="CI27" s="483"/>
      <c r="CJ27" s="484"/>
      <c r="CK27" s="485"/>
      <c r="CL27" s="485"/>
      <c r="CM27" s="485"/>
      <c r="CN27" s="485"/>
      <c r="CO27" s="486"/>
      <c r="CP27" s="484"/>
      <c r="CQ27" s="485"/>
      <c r="CR27" s="485"/>
      <c r="CS27" s="485"/>
      <c r="CT27" s="485"/>
      <c r="CU27" s="486"/>
      <c r="CV27" s="484"/>
      <c r="CW27" s="485"/>
      <c r="CX27" s="485"/>
      <c r="CY27" s="485"/>
      <c r="CZ27" s="485"/>
      <c r="DA27" s="486"/>
      <c r="DB27" s="483"/>
      <c r="DC27" s="483"/>
      <c r="DD27" s="483"/>
      <c r="DE27" s="483"/>
      <c r="DF27" s="483"/>
      <c r="DG27" s="483"/>
      <c r="DH27" s="483"/>
      <c r="DI27" s="483"/>
      <c r="DJ27" s="483"/>
      <c r="DK27" s="483"/>
      <c r="DL27" s="483"/>
      <c r="DM27" s="483"/>
      <c r="DN27" s="484"/>
      <c r="DO27" s="485"/>
      <c r="DP27" s="485"/>
      <c r="DQ27" s="485"/>
      <c r="DR27" s="485"/>
      <c r="DS27" s="486"/>
      <c r="DT27" s="483"/>
      <c r="DU27" s="483"/>
      <c r="DV27" s="483"/>
      <c r="DW27" s="483"/>
      <c r="DX27" s="483"/>
      <c r="DY27" s="483"/>
      <c r="DZ27" s="479"/>
      <c r="EA27" s="479"/>
      <c r="EB27" s="479"/>
      <c r="EC27" s="479"/>
      <c r="ED27" s="479"/>
      <c r="EE27" s="479"/>
      <c r="EF27" s="480"/>
      <c r="EG27" s="481"/>
      <c r="EH27" s="481"/>
      <c r="EI27" s="481"/>
      <c r="EJ27" s="481"/>
      <c r="EK27" s="482"/>
      <c r="EL27" s="480"/>
      <c r="EM27" s="481"/>
      <c r="EN27" s="481"/>
      <c r="EO27" s="481"/>
      <c r="EP27" s="481"/>
      <c r="EQ27" s="482"/>
      <c r="ER27" s="480"/>
      <c r="ES27" s="481"/>
      <c r="ET27" s="481"/>
      <c r="EU27" s="481"/>
      <c r="EV27" s="481"/>
      <c r="EW27" s="482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80"/>
      <c r="FK27" s="481"/>
      <c r="FL27" s="481"/>
      <c r="FM27" s="481"/>
      <c r="FN27" s="481"/>
      <c r="FO27" s="482"/>
      <c r="FP27" s="380"/>
    </row>
    <row r="28" spans="1:172" ht="51.75" customHeight="1">
      <c r="A28" s="484">
        <v>8</v>
      </c>
      <c r="B28" s="485"/>
      <c r="C28" s="485"/>
      <c r="D28" s="486"/>
      <c r="E28" s="493" t="s">
        <v>653</v>
      </c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5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3"/>
      <c r="BW28" s="483"/>
      <c r="BX28" s="483"/>
      <c r="BY28" s="483"/>
      <c r="BZ28" s="483"/>
      <c r="CA28" s="483"/>
      <c r="CB28" s="483"/>
      <c r="CC28" s="483"/>
      <c r="CD28" s="483"/>
      <c r="CE28" s="483"/>
      <c r="CF28" s="483"/>
      <c r="CG28" s="483"/>
      <c r="CH28" s="483"/>
      <c r="CI28" s="483"/>
      <c r="CJ28" s="484"/>
      <c r="CK28" s="485"/>
      <c r="CL28" s="485"/>
      <c r="CM28" s="485"/>
      <c r="CN28" s="485"/>
      <c r="CO28" s="486"/>
      <c r="CP28" s="484"/>
      <c r="CQ28" s="485"/>
      <c r="CR28" s="485"/>
      <c r="CS28" s="485"/>
      <c r="CT28" s="485"/>
      <c r="CU28" s="486"/>
      <c r="CV28" s="484"/>
      <c r="CW28" s="485"/>
      <c r="CX28" s="485"/>
      <c r="CY28" s="485"/>
      <c r="CZ28" s="485"/>
      <c r="DA28" s="486"/>
      <c r="DB28" s="483"/>
      <c r="DC28" s="483"/>
      <c r="DD28" s="483"/>
      <c r="DE28" s="483"/>
      <c r="DF28" s="483"/>
      <c r="DG28" s="483"/>
      <c r="DH28" s="483"/>
      <c r="DI28" s="483"/>
      <c r="DJ28" s="483"/>
      <c r="DK28" s="483"/>
      <c r="DL28" s="483"/>
      <c r="DM28" s="483"/>
      <c r="DN28" s="484"/>
      <c r="DO28" s="485"/>
      <c r="DP28" s="485"/>
      <c r="DQ28" s="485"/>
      <c r="DR28" s="485"/>
      <c r="DS28" s="486"/>
      <c r="DT28" s="483"/>
      <c r="DU28" s="483"/>
      <c r="DV28" s="483"/>
      <c r="DW28" s="483"/>
      <c r="DX28" s="483"/>
      <c r="DY28" s="483"/>
      <c r="DZ28" s="479"/>
      <c r="EA28" s="479"/>
      <c r="EB28" s="479"/>
      <c r="EC28" s="479"/>
      <c r="ED28" s="479"/>
      <c r="EE28" s="479"/>
      <c r="EF28" s="480"/>
      <c r="EG28" s="481"/>
      <c r="EH28" s="481"/>
      <c r="EI28" s="481"/>
      <c r="EJ28" s="481"/>
      <c r="EK28" s="482"/>
      <c r="EL28" s="480">
        <v>1.397</v>
      </c>
      <c r="EM28" s="481"/>
      <c r="EN28" s="481"/>
      <c r="EO28" s="481"/>
      <c r="EP28" s="481"/>
      <c r="EQ28" s="482"/>
      <c r="ER28" s="480">
        <v>1.397</v>
      </c>
      <c r="ES28" s="481"/>
      <c r="ET28" s="481"/>
      <c r="EU28" s="481"/>
      <c r="EV28" s="481"/>
      <c r="EW28" s="482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80">
        <v>1.397</v>
      </c>
      <c r="FK28" s="481"/>
      <c r="FL28" s="481"/>
      <c r="FM28" s="481"/>
      <c r="FN28" s="481"/>
      <c r="FO28" s="482"/>
      <c r="FP28" s="380"/>
    </row>
    <row r="29" spans="1:172" ht="15.75">
      <c r="A29" s="393"/>
      <c r="B29" s="393"/>
      <c r="C29" s="393"/>
      <c r="D29" s="393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3"/>
      <c r="CK29" s="393"/>
      <c r="CL29" s="393"/>
      <c r="CM29" s="393"/>
      <c r="CN29" s="393"/>
      <c r="CO29" s="393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395"/>
      <c r="FL29" s="395"/>
      <c r="FM29" s="395"/>
      <c r="FN29" s="395"/>
      <c r="FO29" s="395"/>
      <c r="FP29" s="380"/>
    </row>
    <row r="30" spans="24:172" ht="15.75">
      <c r="X30" s="392" t="s">
        <v>73</v>
      </c>
      <c r="CV30" s="392" t="s">
        <v>74</v>
      </c>
      <c r="FP30" s="380"/>
    </row>
    <row r="31" ht="15.75">
      <c r="FP31" s="380"/>
    </row>
    <row r="32" spans="24:172" ht="15.75">
      <c r="X32" s="392" t="s">
        <v>75</v>
      </c>
      <c r="CV32" s="392" t="s">
        <v>76</v>
      </c>
      <c r="FP32" s="380"/>
    </row>
    <row r="33" spans="1:172" ht="15.75">
      <c r="A33" s="396" t="s">
        <v>605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</row>
    <row r="34" spans="1:171" ht="15.75">
      <c r="A34" s="496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496"/>
      <c r="CM34" s="496"/>
      <c r="CN34" s="496"/>
      <c r="CO34" s="496"/>
      <c r="CP34" s="496"/>
      <c r="CQ34" s="496"/>
      <c r="CR34" s="496"/>
      <c r="CS34" s="496"/>
      <c r="CT34" s="496"/>
      <c r="CU34" s="496"/>
      <c r="CV34" s="496"/>
      <c r="CW34" s="496"/>
      <c r="CX34" s="496"/>
      <c r="CY34" s="496"/>
      <c r="CZ34" s="496"/>
      <c r="DA34" s="496"/>
      <c r="DB34" s="496"/>
      <c r="DC34" s="496"/>
      <c r="DD34" s="496"/>
      <c r="DE34" s="496"/>
      <c r="DF34" s="496"/>
      <c r="DG34" s="496"/>
      <c r="DH34" s="496"/>
      <c r="DI34" s="496"/>
      <c r="DJ34" s="496"/>
      <c r="DK34" s="496"/>
      <c r="DL34" s="496"/>
      <c r="DM34" s="496"/>
      <c r="DN34" s="496"/>
      <c r="DO34" s="496"/>
      <c r="DP34" s="496"/>
      <c r="DQ34" s="496"/>
      <c r="DR34" s="496"/>
      <c r="DS34" s="496"/>
      <c r="DT34" s="496"/>
      <c r="DU34" s="496"/>
      <c r="DV34" s="496"/>
      <c r="DW34" s="496"/>
      <c r="DX34" s="496"/>
      <c r="DY34" s="496"/>
      <c r="DZ34" s="496"/>
      <c r="EA34" s="496"/>
      <c r="EB34" s="496"/>
      <c r="EC34" s="496"/>
      <c r="ED34" s="496"/>
      <c r="EE34" s="496"/>
      <c r="EF34" s="496"/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6"/>
      <c r="EW34" s="496"/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6"/>
      <c r="FL34" s="496"/>
      <c r="FM34" s="496"/>
      <c r="FN34" s="496"/>
      <c r="FO34" s="496"/>
    </row>
    <row r="35" spans="1:171" ht="15.75">
      <c r="A35" s="396" t="s">
        <v>606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380"/>
      <c r="FL35" s="380"/>
      <c r="FM35" s="380"/>
      <c r="FN35" s="380"/>
      <c r="FO35" s="380"/>
    </row>
    <row r="36" spans="1:171" ht="15.75">
      <c r="A36" s="396" t="s">
        <v>607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380"/>
      <c r="FL36" s="380"/>
      <c r="FM36" s="380"/>
      <c r="FN36" s="380"/>
      <c r="FO36" s="380"/>
    </row>
  </sheetData>
  <sheetProtection/>
  <mergeCells count="401">
    <mergeCell ref="EO1:FO1"/>
    <mergeCell ref="EO6:FO6"/>
    <mergeCell ref="EO7:FO7"/>
    <mergeCell ref="EN8:EO8"/>
    <mergeCell ref="EP8:ER8"/>
    <mergeCell ref="ES8:ET8"/>
    <mergeCell ref="EU8:FE8"/>
    <mergeCell ref="FF8:FH8"/>
    <mergeCell ref="FI8:FK8"/>
    <mergeCell ref="FL8:FO8"/>
    <mergeCell ref="FL9:FO9"/>
    <mergeCell ref="A10:FO10"/>
    <mergeCell ref="A12:D15"/>
    <mergeCell ref="E12:Q15"/>
    <mergeCell ref="R12:AO13"/>
    <mergeCell ref="AP12:BM13"/>
    <mergeCell ref="BN12:BW14"/>
    <mergeCell ref="R14:AO14"/>
    <mergeCell ref="AP14:BM14"/>
    <mergeCell ref="BX14:CC14"/>
    <mergeCell ref="BX12:FO12"/>
    <mergeCell ref="BX13:DA13"/>
    <mergeCell ref="DB13:DG14"/>
    <mergeCell ref="EX13:FC14"/>
    <mergeCell ref="FD13:FI14"/>
    <mergeCell ref="FJ13:FO14"/>
    <mergeCell ref="CD14:CI14"/>
    <mergeCell ref="CJ14:CO14"/>
    <mergeCell ref="CP14:CU14"/>
    <mergeCell ref="CV14:DA14"/>
    <mergeCell ref="ER14:EW14"/>
    <mergeCell ref="DH13:DM14"/>
    <mergeCell ref="DN13:DS14"/>
    <mergeCell ref="DT13:EW13"/>
    <mergeCell ref="DT14:DY14"/>
    <mergeCell ref="DZ14:EE14"/>
    <mergeCell ref="EF14:EK14"/>
    <mergeCell ref="EL14:EQ14"/>
    <mergeCell ref="DT15:FO15"/>
    <mergeCell ref="A16:D16"/>
    <mergeCell ref="E16:Q16"/>
    <mergeCell ref="R16:W16"/>
    <mergeCell ref="X16:AC16"/>
    <mergeCell ref="AD16:AI16"/>
    <mergeCell ref="R15:W15"/>
    <mergeCell ref="X15:AC15"/>
    <mergeCell ref="AD15:AI15"/>
    <mergeCell ref="AJ15:AO15"/>
    <mergeCell ref="AP15:AU15"/>
    <mergeCell ref="AV15:BA15"/>
    <mergeCell ref="CV16:DA16"/>
    <mergeCell ref="DB16:DG16"/>
    <mergeCell ref="BH16:BM16"/>
    <mergeCell ref="BN16:BW16"/>
    <mergeCell ref="BB15:BG15"/>
    <mergeCell ref="BH15:BM15"/>
    <mergeCell ref="BN15:BW15"/>
    <mergeCell ref="BX15:DS15"/>
    <mergeCell ref="BB28:BG28"/>
    <mergeCell ref="BH28:BM28"/>
    <mergeCell ref="BN28:BW28"/>
    <mergeCell ref="BX28:CC28"/>
    <mergeCell ref="AJ16:AO16"/>
    <mergeCell ref="AP16:AU16"/>
    <mergeCell ref="AV16:BA16"/>
    <mergeCell ref="BB16:BG16"/>
    <mergeCell ref="BX16:CC16"/>
    <mergeCell ref="AV17:BA17"/>
    <mergeCell ref="ER16:EW16"/>
    <mergeCell ref="EL28:EQ28"/>
    <mergeCell ref="ER28:EW28"/>
    <mergeCell ref="EX16:FC16"/>
    <mergeCell ref="EX28:FC28"/>
    <mergeCell ref="ER17:EW17"/>
    <mergeCell ref="EX17:FC17"/>
    <mergeCell ref="EX18:FC18"/>
    <mergeCell ref="EX19:FC19"/>
    <mergeCell ref="EX20:FC20"/>
    <mergeCell ref="EF16:EK16"/>
    <mergeCell ref="EL16:EQ16"/>
    <mergeCell ref="FD16:FI16"/>
    <mergeCell ref="FJ16:FO16"/>
    <mergeCell ref="A28:D28"/>
    <mergeCell ref="E28:Q28"/>
    <mergeCell ref="R28:W28"/>
    <mergeCell ref="X28:AC28"/>
    <mergeCell ref="AD28:AI28"/>
    <mergeCell ref="AJ28:AO28"/>
    <mergeCell ref="CD16:CI16"/>
    <mergeCell ref="CJ16:CO16"/>
    <mergeCell ref="CP16:CU16"/>
    <mergeCell ref="DT16:DY16"/>
    <mergeCell ref="DZ16:EE16"/>
    <mergeCell ref="DH16:DM16"/>
    <mergeCell ref="DN16:DS16"/>
    <mergeCell ref="DB28:DG28"/>
    <mergeCell ref="DH28:DM28"/>
    <mergeCell ref="FD28:FI28"/>
    <mergeCell ref="FJ28:FO28"/>
    <mergeCell ref="DZ28:EE28"/>
    <mergeCell ref="EF28:EK28"/>
    <mergeCell ref="A24:D24"/>
    <mergeCell ref="AP28:AU28"/>
    <mergeCell ref="AV28:BA28"/>
    <mergeCell ref="A34:FO34"/>
    <mergeCell ref="DN28:DS28"/>
    <mergeCell ref="DT28:DY28"/>
    <mergeCell ref="CD28:CI28"/>
    <mergeCell ref="CJ28:CO28"/>
    <mergeCell ref="CP28:CU28"/>
    <mergeCell ref="CV28:DA28"/>
    <mergeCell ref="A23:D23"/>
    <mergeCell ref="E23:Q23"/>
    <mergeCell ref="R23:W23"/>
    <mergeCell ref="A18:D18"/>
    <mergeCell ref="E18:Q18"/>
    <mergeCell ref="R18:W18"/>
    <mergeCell ref="A19:D19"/>
    <mergeCell ref="E19:Q19"/>
    <mergeCell ref="R19:W19"/>
    <mergeCell ref="A20:D20"/>
    <mergeCell ref="X17:AC17"/>
    <mergeCell ref="AD17:AI17"/>
    <mergeCell ref="AJ17:AO17"/>
    <mergeCell ref="AP17:AU17"/>
    <mergeCell ref="A17:D17"/>
    <mergeCell ref="E17:Q17"/>
    <mergeCell ref="R17:W17"/>
    <mergeCell ref="EL17:EQ17"/>
    <mergeCell ref="CV17:DA17"/>
    <mergeCell ref="DB17:DG17"/>
    <mergeCell ref="DH17:DM17"/>
    <mergeCell ref="DN17:DS17"/>
    <mergeCell ref="BB17:BG17"/>
    <mergeCell ref="BH17:BM17"/>
    <mergeCell ref="BN17:BW17"/>
    <mergeCell ref="X18:AC18"/>
    <mergeCell ref="AD18:AI18"/>
    <mergeCell ref="AJ18:AO18"/>
    <mergeCell ref="BB18:BG18"/>
    <mergeCell ref="BH18:BM18"/>
    <mergeCell ref="BN18:BW18"/>
    <mergeCell ref="AP18:AU18"/>
    <mergeCell ref="AV18:BA18"/>
    <mergeCell ref="BX18:CC18"/>
    <mergeCell ref="FD17:FI17"/>
    <mergeCell ref="FJ17:FO17"/>
    <mergeCell ref="BX17:CC17"/>
    <mergeCell ref="CD17:CI17"/>
    <mergeCell ref="CJ17:CO17"/>
    <mergeCell ref="CP17:CU17"/>
    <mergeCell ref="DT17:DY17"/>
    <mergeCell ref="DZ17:EE17"/>
    <mergeCell ref="EF17:EK17"/>
    <mergeCell ref="EF18:EK18"/>
    <mergeCell ref="EL18:EQ18"/>
    <mergeCell ref="ER18:EW18"/>
    <mergeCell ref="DB18:DG18"/>
    <mergeCell ref="DH18:DM18"/>
    <mergeCell ref="DN18:DS18"/>
    <mergeCell ref="DT18:DY18"/>
    <mergeCell ref="X19:AC19"/>
    <mergeCell ref="AD19:AI19"/>
    <mergeCell ref="AJ19:AO19"/>
    <mergeCell ref="BB19:BG19"/>
    <mergeCell ref="AP19:AU19"/>
    <mergeCell ref="AV19:BA19"/>
    <mergeCell ref="BH19:BM19"/>
    <mergeCell ref="BN19:BW19"/>
    <mergeCell ref="BX19:CC19"/>
    <mergeCell ref="FD18:FI18"/>
    <mergeCell ref="FJ18:FO18"/>
    <mergeCell ref="CD18:CI18"/>
    <mergeCell ref="CJ18:CO18"/>
    <mergeCell ref="CP18:CU18"/>
    <mergeCell ref="CV18:DA18"/>
    <mergeCell ref="DZ18:EE18"/>
    <mergeCell ref="EF19:EK19"/>
    <mergeCell ref="EL19:EQ19"/>
    <mergeCell ref="ER19:EW19"/>
    <mergeCell ref="DB19:DG19"/>
    <mergeCell ref="DH19:DM19"/>
    <mergeCell ref="DN19:DS19"/>
    <mergeCell ref="DT19:DY19"/>
    <mergeCell ref="E20:Q20"/>
    <mergeCell ref="R20:W20"/>
    <mergeCell ref="X20:AC20"/>
    <mergeCell ref="AD20:AI20"/>
    <mergeCell ref="AJ20:AO20"/>
    <mergeCell ref="BB20:BG20"/>
    <mergeCell ref="AP20:AU20"/>
    <mergeCell ref="AV20:BA20"/>
    <mergeCell ref="BH20:BM20"/>
    <mergeCell ref="BN20:BW20"/>
    <mergeCell ref="BX20:CC20"/>
    <mergeCell ref="FD19:FI19"/>
    <mergeCell ref="FJ19:FO19"/>
    <mergeCell ref="CD19:CI19"/>
    <mergeCell ref="CJ19:CO19"/>
    <mergeCell ref="CP19:CU19"/>
    <mergeCell ref="CV19:DA19"/>
    <mergeCell ref="DZ19:EE19"/>
    <mergeCell ref="AP21:AU21"/>
    <mergeCell ref="AV21:BA21"/>
    <mergeCell ref="DZ20:EE20"/>
    <mergeCell ref="EF20:EK20"/>
    <mergeCell ref="EL20:EQ20"/>
    <mergeCell ref="ER20:EW20"/>
    <mergeCell ref="DB20:DG20"/>
    <mergeCell ref="DH20:DM20"/>
    <mergeCell ref="DN20:DS20"/>
    <mergeCell ref="DT20:DY20"/>
    <mergeCell ref="A21:D21"/>
    <mergeCell ref="E21:Q21"/>
    <mergeCell ref="R21:W21"/>
    <mergeCell ref="X21:AC21"/>
    <mergeCell ref="AD21:AI21"/>
    <mergeCell ref="AJ21:AO21"/>
    <mergeCell ref="BB21:BG21"/>
    <mergeCell ref="BH21:BM21"/>
    <mergeCell ref="BN21:BW21"/>
    <mergeCell ref="BX21:CC21"/>
    <mergeCell ref="FD20:FI20"/>
    <mergeCell ref="FJ20:FO20"/>
    <mergeCell ref="CD20:CI20"/>
    <mergeCell ref="CJ20:CO20"/>
    <mergeCell ref="CP20:CU20"/>
    <mergeCell ref="CV20:DA20"/>
    <mergeCell ref="DN21:DS21"/>
    <mergeCell ref="DT21:DY21"/>
    <mergeCell ref="CD21:CI21"/>
    <mergeCell ref="CJ21:CO21"/>
    <mergeCell ref="CP21:CU21"/>
    <mergeCell ref="CV21:DA21"/>
    <mergeCell ref="FJ21:FO21"/>
    <mergeCell ref="A22:D22"/>
    <mergeCell ref="E22:Q22"/>
    <mergeCell ref="R22:W22"/>
    <mergeCell ref="X22:AC22"/>
    <mergeCell ref="AD22:AI22"/>
    <mergeCell ref="AJ22:AO22"/>
    <mergeCell ref="AP22:AU22"/>
    <mergeCell ref="DZ21:EE21"/>
    <mergeCell ref="EF21:EK21"/>
    <mergeCell ref="AV22:BA22"/>
    <mergeCell ref="BB22:BG22"/>
    <mergeCell ref="BH22:BM22"/>
    <mergeCell ref="BN22:BW22"/>
    <mergeCell ref="EX21:FC21"/>
    <mergeCell ref="FD21:FI21"/>
    <mergeCell ref="EL21:EQ21"/>
    <mergeCell ref="ER21:EW21"/>
    <mergeCell ref="DB21:DG21"/>
    <mergeCell ref="DH21:DM21"/>
    <mergeCell ref="CV22:DA22"/>
    <mergeCell ref="DB22:DG22"/>
    <mergeCell ref="DH22:DM22"/>
    <mergeCell ref="DN22:DS22"/>
    <mergeCell ref="BX22:CC22"/>
    <mergeCell ref="CD22:CI22"/>
    <mergeCell ref="CJ22:CO22"/>
    <mergeCell ref="CP22:CU22"/>
    <mergeCell ref="ER22:EW22"/>
    <mergeCell ref="EX22:FC22"/>
    <mergeCell ref="FD22:FI22"/>
    <mergeCell ref="FJ22:FO22"/>
    <mergeCell ref="DT22:DY22"/>
    <mergeCell ref="DZ22:EE22"/>
    <mergeCell ref="EF22:EK22"/>
    <mergeCell ref="EL22:EQ22"/>
    <mergeCell ref="AV23:BA23"/>
    <mergeCell ref="BB23:BG23"/>
    <mergeCell ref="BH23:BM23"/>
    <mergeCell ref="BN23:BW23"/>
    <mergeCell ref="X23:AC23"/>
    <mergeCell ref="AD23:AI23"/>
    <mergeCell ref="AJ23:AO23"/>
    <mergeCell ref="AP23:AU23"/>
    <mergeCell ref="CV23:DA23"/>
    <mergeCell ref="DB23:DG23"/>
    <mergeCell ref="DH23:DM23"/>
    <mergeCell ref="DN23:DS23"/>
    <mergeCell ref="BX23:CC23"/>
    <mergeCell ref="CD23:CI23"/>
    <mergeCell ref="CJ23:CO23"/>
    <mergeCell ref="CP23:CU23"/>
    <mergeCell ref="ER23:EW23"/>
    <mergeCell ref="EX23:FC23"/>
    <mergeCell ref="FD23:FI23"/>
    <mergeCell ref="FJ23:FO23"/>
    <mergeCell ref="DT23:DY23"/>
    <mergeCell ref="DZ23:EE23"/>
    <mergeCell ref="EF23:EK23"/>
    <mergeCell ref="EL23:EQ23"/>
    <mergeCell ref="AJ24:AO24"/>
    <mergeCell ref="AP24:AU24"/>
    <mergeCell ref="AV24:BA24"/>
    <mergeCell ref="BB24:BG24"/>
    <mergeCell ref="E24:Q24"/>
    <mergeCell ref="R24:W24"/>
    <mergeCell ref="X24:AC24"/>
    <mergeCell ref="AD24:AI24"/>
    <mergeCell ref="CJ24:CO24"/>
    <mergeCell ref="CP24:CU24"/>
    <mergeCell ref="CV24:DA24"/>
    <mergeCell ref="DB24:DG24"/>
    <mergeCell ref="BH24:BM24"/>
    <mergeCell ref="BN24:BW24"/>
    <mergeCell ref="BX24:CC24"/>
    <mergeCell ref="CD24:CI24"/>
    <mergeCell ref="EF24:EK24"/>
    <mergeCell ref="EL24:EQ24"/>
    <mergeCell ref="ER24:EW24"/>
    <mergeCell ref="EX24:FC24"/>
    <mergeCell ref="DH24:DM24"/>
    <mergeCell ref="DN24:DS24"/>
    <mergeCell ref="DT24:DY24"/>
    <mergeCell ref="DZ24:EE24"/>
    <mergeCell ref="FD24:FI24"/>
    <mergeCell ref="FJ24:FO24"/>
    <mergeCell ref="A25:D25"/>
    <mergeCell ref="E25:Q25"/>
    <mergeCell ref="R25:W25"/>
    <mergeCell ref="X25:AC25"/>
    <mergeCell ref="AD25:AI25"/>
    <mergeCell ref="AJ25:AO25"/>
    <mergeCell ref="AP25:AU25"/>
    <mergeCell ref="AV25:BA25"/>
    <mergeCell ref="CD25:CI25"/>
    <mergeCell ref="CJ25:CO25"/>
    <mergeCell ref="CP25:CU25"/>
    <mergeCell ref="CV25:DA25"/>
    <mergeCell ref="BB25:BG25"/>
    <mergeCell ref="BH25:BM25"/>
    <mergeCell ref="BN25:BW25"/>
    <mergeCell ref="BX25:CC25"/>
    <mergeCell ref="DZ25:EE25"/>
    <mergeCell ref="EF25:EK25"/>
    <mergeCell ref="EL25:EQ25"/>
    <mergeCell ref="ER25:EW25"/>
    <mergeCell ref="DB25:DG25"/>
    <mergeCell ref="DH25:DM25"/>
    <mergeCell ref="DN25:DS25"/>
    <mergeCell ref="DT25:DY25"/>
    <mergeCell ref="EX25:FC25"/>
    <mergeCell ref="FD25:FI25"/>
    <mergeCell ref="FJ25:FO25"/>
    <mergeCell ref="A26:D26"/>
    <mergeCell ref="E26:Q26"/>
    <mergeCell ref="R26:W26"/>
    <mergeCell ref="X26:AC26"/>
    <mergeCell ref="AD26:AI26"/>
    <mergeCell ref="AJ26:AO26"/>
    <mergeCell ref="AP26:AU26"/>
    <mergeCell ref="BX26:CC26"/>
    <mergeCell ref="CD26:CI26"/>
    <mergeCell ref="CJ26:CO26"/>
    <mergeCell ref="CP26:CU26"/>
    <mergeCell ref="AV26:BA26"/>
    <mergeCell ref="BB26:BG26"/>
    <mergeCell ref="BH26:BM26"/>
    <mergeCell ref="BN26:BW26"/>
    <mergeCell ref="FD26:FI26"/>
    <mergeCell ref="FJ26:FO26"/>
    <mergeCell ref="DT26:DY26"/>
    <mergeCell ref="DZ26:EE26"/>
    <mergeCell ref="EF26:EK26"/>
    <mergeCell ref="EL26:EQ26"/>
    <mergeCell ref="A27:D27"/>
    <mergeCell ref="E27:Q27"/>
    <mergeCell ref="R27:W27"/>
    <mergeCell ref="X27:AC27"/>
    <mergeCell ref="ER26:EW26"/>
    <mergeCell ref="EX26:FC26"/>
    <mergeCell ref="CV26:DA26"/>
    <mergeCell ref="DB26:DG26"/>
    <mergeCell ref="DH26:DM26"/>
    <mergeCell ref="DN26:DS26"/>
    <mergeCell ref="BB27:BG27"/>
    <mergeCell ref="BH27:BM27"/>
    <mergeCell ref="BN27:BW27"/>
    <mergeCell ref="BX27:CC27"/>
    <mergeCell ref="AD27:AI27"/>
    <mergeCell ref="AJ27:AO27"/>
    <mergeCell ref="AP27:AU27"/>
    <mergeCell ref="AV27:BA27"/>
    <mergeCell ref="DB27:DG27"/>
    <mergeCell ref="DH27:DM27"/>
    <mergeCell ref="DN27:DS27"/>
    <mergeCell ref="DT27:DY27"/>
    <mergeCell ref="CD27:CI27"/>
    <mergeCell ref="CJ27:CO27"/>
    <mergeCell ref="CP27:CU27"/>
    <mergeCell ref="CV27:DA27"/>
    <mergeCell ref="EX27:FC27"/>
    <mergeCell ref="FD27:FI27"/>
    <mergeCell ref="FJ27:FO27"/>
    <mergeCell ref="DZ27:EE27"/>
    <mergeCell ref="EF27:EK27"/>
    <mergeCell ref="EL27:EQ27"/>
    <mergeCell ref="ER27:EW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F44" sqref="F44"/>
    </sheetView>
  </sheetViews>
  <sheetFormatPr defaultColWidth="9.00390625" defaultRowHeight="15.75"/>
  <cols>
    <col min="1" max="1" width="11.375" style="0" customWidth="1"/>
    <col min="2" max="2" width="12.75390625" style="0" customWidth="1"/>
    <col min="3" max="3" width="39.50390625" style="0" customWidth="1"/>
    <col min="4" max="4" width="16.125" style="0" customWidth="1"/>
  </cols>
  <sheetData>
    <row r="1" ht="15.75">
      <c r="D1" s="340" t="s">
        <v>101</v>
      </c>
    </row>
    <row r="2" ht="15.75">
      <c r="D2" s="340" t="s">
        <v>102</v>
      </c>
    </row>
    <row r="3" ht="15.75">
      <c r="D3" s="409" t="s">
        <v>552</v>
      </c>
    </row>
    <row r="5" ht="20.25">
      <c r="C5" s="404" t="s">
        <v>103</v>
      </c>
    </row>
    <row r="6" ht="20.25">
      <c r="C6" s="404" t="s">
        <v>619</v>
      </c>
    </row>
    <row r="8" spans="3:4" ht="18.75">
      <c r="C8" s="555" t="s">
        <v>364</v>
      </c>
      <c r="D8" s="555"/>
    </row>
    <row r="9" spans="3:4" ht="18.75">
      <c r="C9" s="555" t="s">
        <v>88</v>
      </c>
      <c r="D9" s="555"/>
    </row>
    <row r="10" spans="3:4" ht="18.75">
      <c r="C10" s="555" t="s">
        <v>580</v>
      </c>
      <c r="D10" s="555"/>
    </row>
    <row r="11" spans="3:4" ht="18.75">
      <c r="C11" s="555" t="s">
        <v>620</v>
      </c>
      <c r="D11" s="555"/>
    </row>
    <row r="12" spans="3:4" ht="18.75">
      <c r="C12" s="555" t="s">
        <v>368</v>
      </c>
      <c r="D12" s="555"/>
    </row>
    <row r="13" spans="1:4" ht="18.75">
      <c r="A13" s="552" t="s">
        <v>560</v>
      </c>
      <c r="B13" s="552"/>
      <c r="C13" s="552"/>
      <c r="D13" s="552"/>
    </row>
    <row r="14" spans="1:4" ht="18.75">
      <c r="A14" s="552" t="s">
        <v>553</v>
      </c>
      <c r="B14" s="552"/>
      <c r="C14" s="552"/>
      <c r="D14" s="552"/>
    </row>
    <row r="15" spans="1:4" ht="18.75">
      <c r="A15" s="418"/>
      <c r="B15" s="418"/>
      <c r="C15" s="418"/>
      <c r="D15" s="418"/>
    </row>
    <row r="16" spans="1:4" ht="42" customHeight="1">
      <c r="A16" s="553" t="s">
        <v>561</v>
      </c>
      <c r="B16" s="554"/>
      <c r="C16" s="553" t="s">
        <v>637</v>
      </c>
      <c r="D16" s="554"/>
    </row>
    <row r="17" spans="1:4" ht="78.75" customHeight="1">
      <c r="A17" s="556" t="s">
        <v>562</v>
      </c>
      <c r="B17" s="557"/>
      <c r="C17" s="558" t="s">
        <v>563</v>
      </c>
      <c r="D17" s="559"/>
    </row>
    <row r="18" spans="1:4" ht="17.25" customHeight="1">
      <c r="A18" s="539" t="s">
        <v>554</v>
      </c>
      <c r="B18" s="540"/>
      <c r="C18" s="539" t="s">
        <v>89</v>
      </c>
      <c r="D18" s="540"/>
    </row>
    <row r="19" spans="1:4" ht="21.75" customHeight="1">
      <c r="A19" s="539" t="s">
        <v>564</v>
      </c>
      <c r="B19" s="540"/>
      <c r="C19" s="539" t="s">
        <v>89</v>
      </c>
      <c r="D19" s="540"/>
    </row>
    <row r="20" spans="1:4" ht="27.75" customHeight="1">
      <c r="A20" s="539" t="s">
        <v>565</v>
      </c>
      <c r="B20" s="540"/>
      <c r="C20" s="539" t="s">
        <v>555</v>
      </c>
      <c r="D20" s="540"/>
    </row>
    <row r="21" spans="1:4" ht="32.25" customHeight="1">
      <c r="A21" s="539" t="s">
        <v>566</v>
      </c>
      <c r="B21" s="540"/>
      <c r="C21" s="539" t="s">
        <v>567</v>
      </c>
      <c r="D21" s="540"/>
    </row>
    <row r="22" spans="1:4" ht="21.75" customHeight="1">
      <c r="A22" s="539" t="s">
        <v>556</v>
      </c>
      <c r="B22" s="540"/>
      <c r="C22" s="539" t="s">
        <v>89</v>
      </c>
      <c r="D22" s="540"/>
    </row>
    <row r="23" spans="1:4" ht="77.25" customHeight="1">
      <c r="A23" s="548" t="s">
        <v>568</v>
      </c>
      <c r="B23" s="549"/>
      <c r="C23" s="539" t="s">
        <v>621</v>
      </c>
      <c r="D23" s="540"/>
    </row>
    <row r="24" spans="1:4" ht="16.5" customHeight="1">
      <c r="A24" s="550"/>
      <c r="B24" s="551"/>
      <c r="C24" s="539" t="s">
        <v>622</v>
      </c>
      <c r="D24" s="540"/>
    </row>
    <row r="25" spans="1:4" ht="34.5" customHeight="1">
      <c r="A25" s="550"/>
      <c r="B25" s="551"/>
      <c r="C25" s="539" t="s">
        <v>623</v>
      </c>
      <c r="D25" s="540"/>
    </row>
    <row r="26" spans="1:4" ht="19.5" customHeight="1">
      <c r="A26" s="550"/>
      <c r="B26" s="551"/>
      <c r="C26" s="539" t="s">
        <v>624</v>
      </c>
      <c r="D26" s="540"/>
    </row>
    <row r="27" spans="1:4" ht="33.75" customHeight="1">
      <c r="A27" s="542" t="s">
        <v>569</v>
      </c>
      <c r="B27" s="543"/>
      <c r="C27" s="542" t="s">
        <v>575</v>
      </c>
      <c r="D27" s="543"/>
    </row>
    <row r="28" spans="1:4" ht="67.5" customHeight="1">
      <c r="A28" s="542" t="s">
        <v>557</v>
      </c>
      <c r="B28" s="543"/>
      <c r="C28" s="542" t="s">
        <v>625</v>
      </c>
      <c r="D28" s="543"/>
    </row>
    <row r="29" spans="1:4" ht="18" customHeight="1">
      <c r="A29" s="410"/>
      <c r="B29" s="420"/>
      <c r="C29" s="410"/>
      <c r="D29" s="420"/>
    </row>
    <row r="30" spans="1:4" ht="207.75" customHeight="1">
      <c r="A30" s="532" t="s">
        <v>65</v>
      </c>
      <c r="B30" s="533"/>
      <c r="C30" s="533"/>
      <c r="D30" s="533"/>
    </row>
    <row r="31" spans="1:4" ht="195.75" customHeight="1">
      <c r="A31" s="532" t="s">
        <v>0</v>
      </c>
      <c r="B31" s="533"/>
      <c r="C31" s="533"/>
      <c r="D31" s="533"/>
    </row>
    <row r="32" spans="3:4" ht="16.5">
      <c r="C32" s="544"/>
      <c r="D32" s="544"/>
    </row>
    <row r="33" spans="1:4" ht="15.75">
      <c r="A33" s="547" t="s">
        <v>558</v>
      </c>
      <c r="B33" s="547"/>
      <c r="C33" s="547"/>
      <c r="D33" s="547"/>
    </row>
    <row r="34" spans="3:4" ht="15.75">
      <c r="C34" s="456"/>
      <c r="D34" s="456"/>
    </row>
    <row r="35" spans="1:4" ht="15.75">
      <c r="A35" s="538" t="s">
        <v>570</v>
      </c>
      <c r="B35" s="538"/>
      <c r="C35" s="538"/>
      <c r="D35" s="538"/>
    </row>
    <row r="36" spans="1:4" ht="15.75">
      <c r="A36" s="405"/>
      <c r="B36" s="405"/>
      <c r="C36" s="405"/>
      <c r="D36" s="405"/>
    </row>
    <row r="37" spans="1:4" ht="47.25">
      <c r="A37" s="411" t="s">
        <v>104</v>
      </c>
      <c r="B37" s="545" t="s">
        <v>151</v>
      </c>
      <c r="C37" s="546"/>
      <c r="D37" s="412" t="s">
        <v>571</v>
      </c>
    </row>
    <row r="38" spans="1:4" ht="35.25" customHeight="1">
      <c r="A38" s="373">
        <v>1</v>
      </c>
      <c r="B38" s="539" t="s">
        <v>638</v>
      </c>
      <c r="C38" s="540"/>
      <c r="D38" s="372">
        <v>0.151</v>
      </c>
    </row>
    <row r="39" spans="1:4" ht="37.5" customHeight="1">
      <c r="A39" s="373">
        <v>2</v>
      </c>
      <c r="B39" s="539" t="s">
        <v>626</v>
      </c>
      <c r="C39" s="540"/>
      <c r="D39" s="372">
        <v>0.238</v>
      </c>
    </row>
    <row r="40" spans="1:4" ht="26.25" customHeight="1">
      <c r="A40" s="373">
        <v>3</v>
      </c>
      <c r="B40" s="539" t="s">
        <v>627</v>
      </c>
      <c r="C40" s="540"/>
      <c r="D40" s="372">
        <v>1.76</v>
      </c>
    </row>
    <row r="41" spans="1:4" ht="29.25" customHeight="1">
      <c r="A41" s="373">
        <v>4</v>
      </c>
      <c r="B41" s="539" t="s">
        <v>628</v>
      </c>
      <c r="C41" s="540"/>
      <c r="D41" s="372">
        <v>0.647</v>
      </c>
    </row>
    <row r="42" spans="1:4" ht="46.5" customHeight="1">
      <c r="A42" s="373">
        <v>5</v>
      </c>
      <c r="B42" s="539" t="s">
        <v>653</v>
      </c>
      <c r="C42" s="540"/>
      <c r="D42" s="372">
        <v>1.397</v>
      </c>
    </row>
    <row r="43" spans="1:4" ht="46.5" customHeight="1">
      <c r="A43" s="373">
        <v>6</v>
      </c>
      <c r="B43" s="539" t="s">
        <v>629</v>
      </c>
      <c r="C43" s="540"/>
      <c r="D43" s="372">
        <v>1.104</v>
      </c>
    </row>
    <row r="44" spans="1:4" ht="33" customHeight="1">
      <c r="A44" s="373">
        <v>7</v>
      </c>
      <c r="B44" s="539" t="s">
        <v>630</v>
      </c>
      <c r="C44" s="540"/>
      <c r="D44" s="372">
        <v>1.498</v>
      </c>
    </row>
    <row r="45" spans="1:4" ht="35.25" customHeight="1">
      <c r="A45" s="373">
        <v>8</v>
      </c>
      <c r="B45" s="539" t="s">
        <v>624</v>
      </c>
      <c r="C45" s="540"/>
      <c r="D45" s="372">
        <v>0.16</v>
      </c>
    </row>
    <row r="46" spans="1:4" ht="15.75">
      <c r="A46" s="373"/>
      <c r="B46" s="539" t="s">
        <v>559</v>
      </c>
      <c r="C46" s="540"/>
      <c r="D46" s="372">
        <v>6.955</v>
      </c>
    </row>
    <row r="47" ht="15.75">
      <c r="C47" s="340"/>
    </row>
    <row r="48" ht="15.75">
      <c r="C48" s="340"/>
    </row>
    <row r="49" spans="1:4" ht="15.75">
      <c r="A49" s="538" t="s">
        <v>572</v>
      </c>
      <c r="B49" s="538"/>
      <c r="C49" s="538"/>
      <c r="D49" s="538"/>
    </row>
    <row r="50" spans="1:4" ht="42" customHeight="1">
      <c r="A50" s="535" t="s">
        <v>631</v>
      </c>
      <c r="B50" s="536"/>
      <c r="C50" s="536"/>
      <c r="D50" s="536"/>
    </row>
    <row r="51" spans="1:4" ht="270" customHeight="1">
      <c r="A51" s="541" t="s">
        <v>660</v>
      </c>
      <c r="B51" s="541"/>
      <c r="C51" s="541"/>
      <c r="D51" s="541"/>
    </row>
    <row r="52" spans="1:4" ht="62.25" customHeight="1">
      <c r="A52" s="535" t="s">
        <v>632</v>
      </c>
      <c r="B52" s="536"/>
      <c r="C52" s="536"/>
      <c r="D52" s="536"/>
    </row>
    <row r="53" spans="1:4" ht="117.75" customHeight="1">
      <c r="A53" s="538" t="s">
        <v>633</v>
      </c>
      <c r="B53" s="538"/>
      <c r="C53" s="538"/>
      <c r="D53" s="538"/>
    </row>
    <row r="54" spans="1:4" ht="27.75" customHeight="1">
      <c r="A54" s="405"/>
      <c r="B54" s="405"/>
      <c r="C54" s="405"/>
      <c r="D54" s="405"/>
    </row>
    <row r="56" spans="1:4" ht="30" customHeight="1">
      <c r="A56" s="535"/>
      <c r="B56" s="536"/>
      <c r="C56" s="536"/>
      <c r="D56" s="536"/>
    </row>
    <row r="57" spans="1:4" ht="30" customHeight="1">
      <c r="A57" s="535" t="s">
        <v>634</v>
      </c>
      <c r="B57" s="536"/>
      <c r="C57" s="536"/>
      <c r="D57" s="536"/>
    </row>
    <row r="58" spans="1:4" ht="185.25" customHeight="1">
      <c r="A58" s="538" t="s">
        <v>573</v>
      </c>
      <c r="B58" s="538"/>
      <c r="C58" s="538"/>
      <c r="D58" s="538"/>
    </row>
    <row r="59" spans="1:4" ht="28.5" customHeight="1">
      <c r="A59" s="535" t="s">
        <v>635</v>
      </c>
      <c r="B59" s="536"/>
      <c r="C59" s="536"/>
      <c r="D59" s="536"/>
    </row>
    <row r="60" spans="1:4" ht="67.5" customHeight="1">
      <c r="A60" s="538" t="s">
        <v>636</v>
      </c>
      <c r="B60" s="538"/>
      <c r="C60" s="538"/>
      <c r="D60" s="538"/>
    </row>
    <row r="61" spans="1:4" ht="15.75">
      <c r="A61" s="405"/>
      <c r="B61" s="405"/>
      <c r="C61" s="405"/>
      <c r="D61" s="405"/>
    </row>
    <row r="62" ht="15.75">
      <c r="C62" s="340"/>
    </row>
    <row r="63" spans="2:3" ht="15.75">
      <c r="B63" s="413" t="s">
        <v>574</v>
      </c>
      <c r="C63" s="340"/>
    </row>
    <row r="64" ht="15.75">
      <c r="C64" s="340"/>
    </row>
    <row r="65" spans="3:4" ht="15.75">
      <c r="C65" s="537"/>
      <c r="D65" s="537"/>
    </row>
    <row r="66" spans="3:4" ht="15.75">
      <c r="C66" s="537"/>
      <c r="D66" s="537"/>
    </row>
    <row r="67" ht="15.75">
      <c r="C67" s="340"/>
    </row>
    <row r="68" ht="15.75">
      <c r="C68" s="340"/>
    </row>
    <row r="70" spans="3:4" ht="15.75">
      <c r="C70" s="534"/>
      <c r="D70" s="534"/>
    </row>
    <row r="71" spans="3:4" ht="15.75">
      <c r="C71" s="534"/>
      <c r="D71" s="534"/>
    </row>
    <row r="72" spans="3:4" ht="15.75">
      <c r="C72" s="534"/>
      <c r="D72" s="534"/>
    </row>
    <row r="73" spans="3:4" ht="15.75">
      <c r="C73" s="534"/>
      <c r="D73" s="534"/>
    </row>
  </sheetData>
  <sheetProtection/>
  <mergeCells count="62">
    <mergeCell ref="C8:D8"/>
    <mergeCell ref="C9:D9"/>
    <mergeCell ref="C10:D10"/>
    <mergeCell ref="C11:D11"/>
    <mergeCell ref="A57:D57"/>
    <mergeCell ref="A17:B17"/>
    <mergeCell ref="C17:D17"/>
    <mergeCell ref="A18:B18"/>
    <mergeCell ref="C18:D18"/>
    <mergeCell ref="C12:D12"/>
    <mergeCell ref="A13:D13"/>
    <mergeCell ref="A14:D14"/>
    <mergeCell ref="A16:B16"/>
    <mergeCell ref="C16:D16"/>
    <mergeCell ref="A21:B21"/>
    <mergeCell ref="C21:D21"/>
    <mergeCell ref="A22:B22"/>
    <mergeCell ref="C22:D22"/>
    <mergeCell ref="A19:B19"/>
    <mergeCell ref="C19:D19"/>
    <mergeCell ref="A20:B20"/>
    <mergeCell ref="C20:D20"/>
    <mergeCell ref="A33:D33"/>
    <mergeCell ref="C34:D34"/>
    <mergeCell ref="A35:D35"/>
    <mergeCell ref="A23:B26"/>
    <mergeCell ref="C23:D23"/>
    <mergeCell ref="C24:D24"/>
    <mergeCell ref="C25:D25"/>
    <mergeCell ref="C26:D26"/>
    <mergeCell ref="A27:B27"/>
    <mergeCell ref="C27:D27"/>
    <mergeCell ref="A28:B28"/>
    <mergeCell ref="C28:D28"/>
    <mergeCell ref="A31:D31"/>
    <mergeCell ref="C32:D32"/>
    <mergeCell ref="B42:C42"/>
    <mergeCell ref="B43:C43"/>
    <mergeCell ref="B37:C37"/>
    <mergeCell ref="B38:C38"/>
    <mergeCell ref="B40:C40"/>
    <mergeCell ref="B41:C41"/>
    <mergeCell ref="B44:C44"/>
    <mergeCell ref="B45:C45"/>
    <mergeCell ref="B46:C46"/>
    <mergeCell ref="B39:C39"/>
    <mergeCell ref="A60:D60"/>
    <mergeCell ref="A49:D49"/>
    <mergeCell ref="A50:D50"/>
    <mergeCell ref="A51:D51"/>
    <mergeCell ref="A52:D52"/>
    <mergeCell ref="A53:D53"/>
    <mergeCell ref="A30:D30"/>
    <mergeCell ref="C73:D73"/>
    <mergeCell ref="A59:D59"/>
    <mergeCell ref="C66:D66"/>
    <mergeCell ref="C65:D65"/>
    <mergeCell ref="C70:D70"/>
    <mergeCell ref="C71:D71"/>
    <mergeCell ref="C72:D72"/>
    <mergeCell ref="A56:D56"/>
    <mergeCell ref="A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50" zoomScaleNormal="50" zoomScalePageLayoutView="0" workbookViewId="0" topLeftCell="A31">
      <selection activeCell="L33" sqref="L33"/>
    </sheetView>
  </sheetViews>
  <sheetFormatPr defaultColWidth="9.00390625" defaultRowHeight="15.75"/>
  <cols>
    <col min="1" max="1" width="4.125" style="189" bestFit="1" customWidth="1"/>
    <col min="2" max="2" width="42.625" style="190" customWidth="1"/>
    <col min="3" max="3" width="16.625" style="190" bestFit="1" customWidth="1"/>
    <col min="4" max="4" width="15.125" style="190" customWidth="1"/>
    <col min="5" max="5" width="9.75390625" style="190" customWidth="1"/>
    <col min="6" max="6" width="10.625" style="190" customWidth="1"/>
    <col min="7" max="7" width="8.375" style="190" customWidth="1"/>
    <col min="8" max="8" width="8.875" style="190" bestFit="1" customWidth="1"/>
    <col min="9" max="9" width="10.25390625" style="190" customWidth="1"/>
    <col min="10" max="10" width="9.50390625" style="190" customWidth="1"/>
    <col min="11" max="11" width="14.125" style="190" customWidth="1"/>
    <col min="12" max="12" width="11.625" style="190" bestFit="1" customWidth="1"/>
    <col min="13" max="13" width="16.875" style="190" customWidth="1"/>
    <col min="14" max="14" width="13.25390625" style="190" customWidth="1"/>
    <col min="15" max="15" width="10.25390625" style="190" customWidth="1"/>
    <col min="16" max="16" width="11.625" style="190" customWidth="1"/>
    <col min="17" max="17" width="14.75390625" style="190" bestFit="1" customWidth="1"/>
    <col min="18" max="18" width="14.625" style="190" bestFit="1" customWidth="1"/>
    <col min="19" max="19" width="11.75390625" style="190" customWidth="1"/>
    <col min="20" max="20" width="11.50390625" style="190" customWidth="1"/>
    <col min="21" max="21" width="29.875" style="191" customWidth="1"/>
    <col min="22" max="22" width="12.50390625" style="191" customWidth="1"/>
    <col min="23" max="23" width="16.125" style="191" customWidth="1"/>
    <col min="24" max="24" width="6.875" style="190" bestFit="1" customWidth="1"/>
    <col min="25" max="25" width="5.00390625" style="190" bestFit="1" customWidth="1"/>
    <col min="26" max="26" width="8.00390625" style="190" bestFit="1" customWidth="1"/>
    <col min="27" max="27" width="11.875" style="190" bestFit="1" customWidth="1"/>
    <col min="28" max="16384" width="9.00390625" style="189" customWidth="1"/>
  </cols>
  <sheetData>
    <row r="1" spans="15:27" ht="15">
      <c r="O1" s="193"/>
      <c r="P1" s="193"/>
      <c r="Q1" s="193"/>
      <c r="R1" s="193"/>
      <c r="S1" s="193"/>
      <c r="T1" s="193"/>
      <c r="X1" s="193"/>
      <c r="Y1" s="193"/>
      <c r="Z1" s="193"/>
      <c r="AA1" s="193"/>
    </row>
    <row r="2" spans="15:27" ht="15.75">
      <c r="O2" s="193"/>
      <c r="P2" s="193"/>
      <c r="Q2" s="193"/>
      <c r="R2" s="193"/>
      <c r="S2" s="193"/>
      <c r="T2" s="193"/>
      <c r="X2" s="193"/>
      <c r="Y2" s="193"/>
      <c r="Z2" s="193"/>
      <c r="AA2" s="4" t="s">
        <v>436</v>
      </c>
    </row>
    <row r="3" spans="15:27" ht="15.75">
      <c r="O3" s="193"/>
      <c r="P3" s="193"/>
      <c r="Q3" s="193"/>
      <c r="R3" s="193"/>
      <c r="S3" s="193"/>
      <c r="T3" s="193"/>
      <c r="X3" s="193"/>
      <c r="Y3" s="193"/>
      <c r="Z3" s="193"/>
      <c r="AA3" s="4" t="s">
        <v>363</v>
      </c>
    </row>
    <row r="4" spans="15:27" ht="15.75">
      <c r="O4" s="193"/>
      <c r="P4" s="193"/>
      <c r="Q4" s="193"/>
      <c r="R4" s="193"/>
      <c r="S4" s="193"/>
      <c r="T4" s="193"/>
      <c r="X4" s="193"/>
      <c r="Y4" s="193"/>
      <c r="Z4" s="193"/>
      <c r="AA4" s="4" t="s">
        <v>87</v>
      </c>
    </row>
    <row r="5" spans="15:27" ht="15.75">
      <c r="O5" s="193"/>
      <c r="P5" s="193"/>
      <c r="Q5" s="193"/>
      <c r="R5" s="193"/>
      <c r="S5" s="193"/>
      <c r="T5" s="193"/>
      <c r="X5" s="193"/>
      <c r="Y5" s="193"/>
      <c r="Z5" s="193"/>
      <c r="AA5" s="4"/>
    </row>
    <row r="6" spans="15:27" ht="15">
      <c r="O6" s="193"/>
      <c r="P6" s="193"/>
      <c r="Q6" s="193"/>
      <c r="R6" s="193"/>
      <c r="S6" s="193"/>
      <c r="T6" s="193"/>
      <c r="X6" s="193"/>
      <c r="Y6" s="193"/>
      <c r="Z6" s="193"/>
      <c r="AA6" s="193"/>
    </row>
    <row r="7" spans="1:27" ht="20.25">
      <c r="A7" s="572" t="s">
        <v>409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</row>
    <row r="8" spans="13:27" ht="23.25">
      <c r="M8" s="563" t="s">
        <v>89</v>
      </c>
      <c r="N8" s="563"/>
      <c r="O8" s="563"/>
      <c r="P8" s="193"/>
      <c r="Q8" s="193"/>
      <c r="R8" s="193"/>
      <c r="S8" s="193"/>
      <c r="T8" s="193"/>
      <c r="W8" s="407"/>
      <c r="X8" s="408"/>
      <c r="Y8" s="408"/>
      <c r="Z8" s="408"/>
      <c r="AA8" s="328" t="s">
        <v>364</v>
      </c>
    </row>
    <row r="9" spans="15:27" ht="23.25">
      <c r="O9" s="193"/>
      <c r="P9" s="193"/>
      <c r="Q9" s="193"/>
      <c r="R9" s="193"/>
      <c r="S9" s="193"/>
      <c r="T9" s="193"/>
      <c r="W9" s="407"/>
      <c r="X9" s="408"/>
      <c r="Y9" s="408"/>
      <c r="Z9" s="408"/>
      <c r="AA9" s="328" t="s">
        <v>72</v>
      </c>
    </row>
    <row r="10" spans="15:27" ht="23.25">
      <c r="O10" s="193"/>
      <c r="P10" s="193"/>
      <c r="Q10" s="193"/>
      <c r="R10" s="193"/>
      <c r="S10" s="193"/>
      <c r="T10" s="193"/>
      <c r="W10" s="407"/>
      <c r="X10" s="408"/>
      <c r="Y10" s="408"/>
      <c r="Z10" s="408"/>
      <c r="AA10" s="328"/>
    </row>
    <row r="11" spans="15:27" ht="23.25">
      <c r="O11" s="193"/>
      <c r="P11" s="193"/>
      <c r="Q11" s="193"/>
      <c r="R11" s="193"/>
      <c r="S11" s="193"/>
      <c r="T11" s="193"/>
      <c r="W11" s="407"/>
      <c r="X11" s="408"/>
      <c r="Y11" s="408"/>
      <c r="Z11" s="408"/>
      <c r="AA11" s="328" t="s">
        <v>581</v>
      </c>
    </row>
    <row r="12" spans="15:27" ht="18.75">
      <c r="O12" s="193"/>
      <c r="P12" s="193"/>
      <c r="Q12" s="193"/>
      <c r="R12" s="193"/>
      <c r="S12" s="193"/>
      <c r="T12" s="193"/>
      <c r="W12" s="345"/>
      <c r="X12" s="346"/>
      <c r="Y12" s="346"/>
      <c r="Z12" s="346"/>
      <c r="AA12" s="348" t="s">
        <v>366</v>
      </c>
    </row>
    <row r="13" spans="15:27" ht="23.25">
      <c r="O13" s="193"/>
      <c r="P13" s="193"/>
      <c r="Q13" s="193"/>
      <c r="R13" s="193"/>
      <c r="S13" s="193"/>
      <c r="T13" s="193"/>
      <c r="W13" s="407"/>
      <c r="X13" s="408"/>
      <c r="Y13" s="408"/>
      <c r="Z13" s="408"/>
      <c r="AA13" s="328" t="s">
        <v>640</v>
      </c>
    </row>
    <row r="14" spans="15:27" ht="18.75">
      <c r="O14" s="193"/>
      <c r="P14" s="193"/>
      <c r="Q14" s="193"/>
      <c r="R14" s="193"/>
      <c r="S14" s="193"/>
      <c r="T14" s="193"/>
      <c r="W14" s="345"/>
      <c r="X14" s="346"/>
      <c r="Y14" s="346"/>
      <c r="Z14" s="346"/>
      <c r="AA14" s="347" t="s">
        <v>368</v>
      </c>
    </row>
    <row r="15" ht="15.75" thickBot="1"/>
    <row r="16" spans="1:27" s="190" customFormat="1" ht="84.75" customHeight="1">
      <c r="A16" s="573" t="s">
        <v>342</v>
      </c>
      <c r="B16" s="562" t="s">
        <v>353</v>
      </c>
      <c r="C16" s="562" t="s">
        <v>339</v>
      </c>
      <c r="D16" s="562" t="s">
        <v>357</v>
      </c>
      <c r="E16" s="564" t="s">
        <v>337</v>
      </c>
      <c r="F16" s="565"/>
      <c r="G16" s="566"/>
      <c r="H16" s="567" t="s">
        <v>358</v>
      </c>
      <c r="I16" s="562" t="s">
        <v>338</v>
      </c>
      <c r="J16" s="562"/>
      <c r="K16" s="562" t="s">
        <v>356</v>
      </c>
      <c r="L16" s="562"/>
      <c r="M16" s="562"/>
      <c r="N16" s="562"/>
      <c r="O16" s="561" t="s">
        <v>609</v>
      </c>
      <c r="P16" s="561" t="s">
        <v>610</v>
      </c>
      <c r="Q16" s="562" t="s">
        <v>400</v>
      </c>
      <c r="R16" s="562"/>
      <c r="S16" s="562" t="s">
        <v>401</v>
      </c>
      <c r="T16" s="562"/>
      <c r="U16" s="571" t="s">
        <v>340</v>
      </c>
      <c r="V16" s="571"/>
      <c r="W16" s="571"/>
      <c r="X16" s="562" t="s">
        <v>407</v>
      </c>
      <c r="Y16" s="562"/>
      <c r="Z16" s="562"/>
      <c r="AA16" s="570"/>
    </row>
    <row r="17" spans="1:27" s="190" customFormat="1" ht="39.75" customHeight="1">
      <c r="A17" s="574"/>
      <c r="B17" s="560"/>
      <c r="C17" s="560"/>
      <c r="D17" s="560"/>
      <c r="E17" s="560" t="s">
        <v>349</v>
      </c>
      <c r="F17" s="560" t="s">
        <v>350</v>
      </c>
      <c r="G17" s="560" t="s">
        <v>351</v>
      </c>
      <c r="H17" s="568"/>
      <c r="I17" s="560" t="s">
        <v>354</v>
      </c>
      <c r="J17" s="560" t="s">
        <v>355</v>
      </c>
      <c r="K17" s="560" t="s">
        <v>359</v>
      </c>
      <c r="L17" s="560" t="s">
        <v>343</v>
      </c>
      <c r="M17" s="560" t="s">
        <v>360</v>
      </c>
      <c r="N17" s="560" t="s">
        <v>347</v>
      </c>
      <c r="O17" s="560"/>
      <c r="P17" s="560"/>
      <c r="Q17" s="560" t="s">
        <v>402</v>
      </c>
      <c r="R17" s="560" t="s">
        <v>348</v>
      </c>
      <c r="S17" s="560" t="s">
        <v>403</v>
      </c>
      <c r="T17" s="560" t="s">
        <v>348</v>
      </c>
      <c r="U17" s="560" t="s">
        <v>383</v>
      </c>
      <c r="V17" s="560" t="s">
        <v>361</v>
      </c>
      <c r="W17" s="560" t="s">
        <v>362</v>
      </c>
      <c r="X17" s="560" t="s">
        <v>341</v>
      </c>
      <c r="Y17" s="560"/>
      <c r="Z17" s="560" t="s">
        <v>344</v>
      </c>
      <c r="AA17" s="575"/>
    </row>
    <row r="18" spans="1:27" ht="181.5" customHeight="1">
      <c r="A18" s="574"/>
      <c r="B18" s="560"/>
      <c r="C18" s="560"/>
      <c r="D18" s="560"/>
      <c r="E18" s="560"/>
      <c r="F18" s="560"/>
      <c r="G18" s="560"/>
      <c r="H18" s="569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197" t="s">
        <v>379</v>
      </c>
      <c r="Y18" s="197" t="s">
        <v>352</v>
      </c>
      <c r="Z18" s="196" t="s">
        <v>345</v>
      </c>
      <c r="AA18" s="198" t="s">
        <v>346</v>
      </c>
    </row>
    <row r="19" spans="1:27" ht="22.5" customHeight="1">
      <c r="A19" s="192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195"/>
      <c r="W19" s="195"/>
      <c r="X19" s="194"/>
      <c r="Y19" s="194"/>
      <c r="Z19" s="194"/>
      <c r="AA19" s="199"/>
    </row>
    <row r="20" spans="1:27" ht="34.5" customHeight="1">
      <c r="A20" s="352">
        <v>1</v>
      </c>
      <c r="B20" s="374" t="s">
        <v>215</v>
      </c>
      <c r="C20" s="377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417">
        <v>6.955</v>
      </c>
      <c r="R20" s="375">
        <v>6.955</v>
      </c>
      <c r="S20" s="341"/>
      <c r="T20" s="341"/>
      <c r="U20" s="342"/>
      <c r="V20" s="195"/>
      <c r="W20" s="195"/>
      <c r="X20" s="398"/>
      <c r="Y20" s="194"/>
      <c r="Z20" s="194"/>
      <c r="AA20" s="199"/>
    </row>
    <row r="21" spans="1:27" ht="39.75" customHeight="1">
      <c r="A21" s="378"/>
      <c r="B21" s="374" t="s">
        <v>214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417">
        <f>Q22+Q28+Q30+Q32</f>
        <v>6.955</v>
      </c>
      <c r="R21" s="375">
        <v>6.955</v>
      </c>
      <c r="S21" s="341"/>
      <c r="T21" s="341"/>
      <c r="U21" s="342"/>
      <c r="V21" s="195"/>
      <c r="W21" s="195"/>
      <c r="X21" s="194"/>
      <c r="Y21" s="194"/>
      <c r="Z21" s="194"/>
      <c r="AA21" s="199"/>
    </row>
    <row r="22" spans="1:27" ht="39.75" customHeight="1">
      <c r="A22" s="6"/>
      <c r="B22" s="20" t="s">
        <v>646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417">
        <f>SUM(Q23:Q27)</f>
        <v>3.638</v>
      </c>
      <c r="R22" s="375">
        <v>3.876</v>
      </c>
      <c r="S22" s="341"/>
      <c r="T22" s="341"/>
      <c r="U22" s="379"/>
      <c r="V22" s="195"/>
      <c r="W22" s="195"/>
      <c r="X22" s="194"/>
      <c r="Y22" s="194"/>
      <c r="Z22" s="194"/>
      <c r="AA22" s="199"/>
    </row>
    <row r="23" spans="1:27" ht="39.75" customHeight="1">
      <c r="A23" s="6">
        <v>1</v>
      </c>
      <c r="B23" s="414" t="s">
        <v>642</v>
      </c>
      <c r="C23" s="341" t="s">
        <v>611</v>
      </c>
      <c r="D23" s="341" t="s">
        <v>85</v>
      </c>
      <c r="E23" s="341"/>
      <c r="F23" s="341"/>
      <c r="G23" s="341"/>
      <c r="H23" s="341"/>
      <c r="I23" s="342">
        <v>2015</v>
      </c>
      <c r="J23" s="342">
        <v>2015</v>
      </c>
      <c r="K23" s="341"/>
      <c r="L23" s="341"/>
      <c r="M23" s="341"/>
      <c r="N23" s="341"/>
      <c r="O23" s="341"/>
      <c r="P23" s="341"/>
      <c r="Q23" s="450">
        <v>0.151</v>
      </c>
      <c r="R23" s="451">
        <v>0.151</v>
      </c>
      <c r="S23" s="341"/>
      <c r="T23" s="341"/>
      <c r="U23" s="379" t="s">
        <v>664</v>
      </c>
      <c r="V23" s="195"/>
      <c r="W23" s="195"/>
      <c r="X23" s="194"/>
      <c r="Y23" s="194"/>
      <c r="Z23" s="194"/>
      <c r="AA23" s="199"/>
    </row>
    <row r="24" spans="1:27" ht="39.75" customHeight="1">
      <c r="A24" s="6">
        <v>2</v>
      </c>
      <c r="B24" s="414" t="s">
        <v>645</v>
      </c>
      <c r="C24" s="341" t="s">
        <v>611</v>
      </c>
      <c r="D24" s="341" t="s">
        <v>85</v>
      </c>
      <c r="E24" s="341"/>
      <c r="F24" s="341"/>
      <c r="G24" s="341"/>
      <c r="H24" s="341"/>
      <c r="I24" s="342">
        <v>2015</v>
      </c>
      <c r="J24" s="342">
        <v>2015</v>
      </c>
      <c r="K24" s="341"/>
      <c r="L24" s="341"/>
      <c r="M24" s="341"/>
      <c r="N24" s="341"/>
      <c r="O24" s="341"/>
      <c r="P24" s="341"/>
      <c r="Q24" s="450">
        <v>0.238</v>
      </c>
      <c r="R24" s="451">
        <v>0.238</v>
      </c>
      <c r="S24" s="341"/>
      <c r="T24" s="341"/>
      <c r="U24" s="379" t="s">
        <v>664</v>
      </c>
      <c r="V24" s="195"/>
      <c r="W24" s="195"/>
      <c r="X24" s="194"/>
      <c r="Y24" s="194"/>
      <c r="Z24" s="194"/>
      <c r="AA24" s="199"/>
    </row>
    <row r="25" spans="1:27" ht="93" customHeight="1">
      <c r="A25" s="6">
        <v>3</v>
      </c>
      <c r="B25" s="414" t="s">
        <v>647</v>
      </c>
      <c r="C25" s="341" t="s">
        <v>611</v>
      </c>
      <c r="D25" s="341" t="s">
        <v>85</v>
      </c>
      <c r="E25" s="341"/>
      <c r="F25" s="341"/>
      <c r="G25" s="341"/>
      <c r="H25" s="341"/>
      <c r="I25" s="342">
        <v>2015</v>
      </c>
      <c r="J25" s="342">
        <v>2015</v>
      </c>
      <c r="K25" s="341"/>
      <c r="L25" s="341"/>
      <c r="M25" s="341"/>
      <c r="N25" s="341"/>
      <c r="O25" s="341"/>
      <c r="P25" s="341"/>
      <c r="Q25" s="450">
        <v>0.647</v>
      </c>
      <c r="R25" s="451">
        <v>0.647</v>
      </c>
      <c r="S25" s="341"/>
      <c r="T25" s="341"/>
      <c r="U25" s="379" t="s">
        <v>86</v>
      </c>
      <c r="V25" s="195"/>
      <c r="W25" s="195"/>
      <c r="X25" s="194"/>
      <c r="Y25" s="194"/>
      <c r="Z25" s="194"/>
      <c r="AA25" s="199"/>
    </row>
    <row r="26" spans="1:27" ht="136.5" customHeight="1">
      <c r="A26" s="6">
        <v>4</v>
      </c>
      <c r="B26" s="414" t="s">
        <v>629</v>
      </c>
      <c r="C26" s="341" t="s">
        <v>611</v>
      </c>
      <c r="D26" s="379" t="s">
        <v>661</v>
      </c>
      <c r="E26" s="341"/>
      <c r="F26" s="341"/>
      <c r="G26" s="341"/>
      <c r="H26" s="341"/>
      <c r="I26" s="342">
        <v>2015</v>
      </c>
      <c r="J26" s="342">
        <v>2015</v>
      </c>
      <c r="K26" s="341"/>
      <c r="L26" s="341"/>
      <c r="M26" s="341"/>
      <c r="N26" s="341"/>
      <c r="O26" s="341"/>
      <c r="P26" s="341"/>
      <c r="Q26" s="450">
        <v>1.104</v>
      </c>
      <c r="R26" s="451">
        <v>1.104</v>
      </c>
      <c r="S26" s="341"/>
      <c r="T26" s="341"/>
      <c r="U26" s="379" t="s">
        <v>665</v>
      </c>
      <c r="V26" s="195"/>
      <c r="W26" s="195"/>
      <c r="X26" s="194"/>
      <c r="Y26" s="194"/>
      <c r="Z26" s="194"/>
      <c r="AA26" s="199"/>
    </row>
    <row r="27" spans="1:27" ht="132" customHeight="1">
      <c r="A27" s="6">
        <v>5</v>
      </c>
      <c r="B27" s="414" t="s">
        <v>630</v>
      </c>
      <c r="C27" s="341" t="s">
        <v>611</v>
      </c>
      <c r="D27" s="341" t="s">
        <v>85</v>
      </c>
      <c r="E27" s="341"/>
      <c r="F27" s="341"/>
      <c r="G27" s="341"/>
      <c r="H27" s="341"/>
      <c r="I27" s="342">
        <v>2015</v>
      </c>
      <c r="J27" s="342">
        <v>2015</v>
      </c>
      <c r="K27" s="341"/>
      <c r="L27" s="341"/>
      <c r="M27" s="341"/>
      <c r="N27" s="341"/>
      <c r="O27" s="341"/>
      <c r="P27" s="341"/>
      <c r="Q27" s="450">
        <v>1.498</v>
      </c>
      <c r="R27" s="451">
        <v>1.498</v>
      </c>
      <c r="S27" s="341"/>
      <c r="T27" s="341"/>
      <c r="U27" s="379" t="s">
        <v>665</v>
      </c>
      <c r="V27" s="195"/>
      <c r="W27" s="195"/>
      <c r="X27" s="194"/>
      <c r="Y27" s="194"/>
      <c r="Z27" s="194"/>
      <c r="AA27" s="199"/>
    </row>
    <row r="28" spans="1:27" ht="30.75" customHeight="1">
      <c r="A28" s="6"/>
      <c r="B28" s="20" t="s">
        <v>82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452">
        <v>0.16</v>
      </c>
      <c r="R28" s="451">
        <v>0.16</v>
      </c>
      <c r="S28" s="341"/>
      <c r="T28" s="341"/>
      <c r="U28" s="342"/>
      <c r="V28" s="195"/>
      <c r="W28" s="195"/>
      <c r="X28" s="194"/>
      <c r="Y28" s="194"/>
      <c r="Z28" s="194"/>
      <c r="AA28" s="199"/>
    </row>
    <row r="29" spans="1:27" ht="99.75" customHeight="1">
      <c r="A29" s="6">
        <v>6</v>
      </c>
      <c r="B29" s="5" t="s">
        <v>624</v>
      </c>
      <c r="C29" s="341" t="s">
        <v>611</v>
      </c>
      <c r="D29" s="341" t="s">
        <v>85</v>
      </c>
      <c r="E29" s="341"/>
      <c r="F29" s="341"/>
      <c r="G29" s="341"/>
      <c r="H29" s="341"/>
      <c r="I29" s="342">
        <v>2015</v>
      </c>
      <c r="J29" s="342">
        <v>2015</v>
      </c>
      <c r="K29" s="341"/>
      <c r="L29" s="341"/>
      <c r="M29" s="341"/>
      <c r="N29" s="341"/>
      <c r="O29" s="341"/>
      <c r="P29" s="341"/>
      <c r="Q29" s="450">
        <v>0.16</v>
      </c>
      <c r="R29" s="451">
        <v>0.16</v>
      </c>
      <c r="S29" s="341"/>
      <c r="T29" s="341"/>
      <c r="U29" s="379" t="s">
        <v>662</v>
      </c>
      <c r="V29" s="195"/>
      <c r="W29" s="195"/>
      <c r="X29" s="194"/>
      <c r="Y29" s="194"/>
      <c r="Z29" s="194"/>
      <c r="AA29" s="199"/>
    </row>
    <row r="30" spans="1:27" ht="28.5" customHeight="1">
      <c r="A30" s="6"/>
      <c r="B30" s="20" t="s">
        <v>83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452">
        <v>1.76</v>
      </c>
      <c r="R30" s="451">
        <v>1.76</v>
      </c>
      <c r="S30" s="341"/>
      <c r="T30" s="341"/>
      <c r="U30" s="342"/>
      <c r="V30" s="195"/>
      <c r="W30" s="195"/>
      <c r="X30" s="194"/>
      <c r="Y30" s="194"/>
      <c r="Z30" s="194"/>
      <c r="AA30" s="199"/>
    </row>
    <row r="31" spans="1:27" ht="96.75" customHeight="1">
      <c r="A31" s="6">
        <v>7</v>
      </c>
      <c r="B31" s="5" t="s">
        <v>627</v>
      </c>
      <c r="C31" s="341" t="s">
        <v>611</v>
      </c>
      <c r="D31" s="341" t="s">
        <v>85</v>
      </c>
      <c r="E31" s="341"/>
      <c r="F31" s="341"/>
      <c r="G31" s="342">
        <v>1.4</v>
      </c>
      <c r="H31" s="341"/>
      <c r="I31" s="342">
        <v>2015</v>
      </c>
      <c r="J31" s="342">
        <v>2015</v>
      </c>
      <c r="K31" s="341"/>
      <c r="L31" s="341"/>
      <c r="M31" s="341"/>
      <c r="N31" s="341"/>
      <c r="O31" s="341"/>
      <c r="P31" s="341"/>
      <c r="Q31" s="450">
        <v>1.76</v>
      </c>
      <c r="R31" s="451">
        <v>1.76</v>
      </c>
      <c r="S31" s="341"/>
      <c r="T31" s="341"/>
      <c r="U31" s="379" t="s">
        <v>86</v>
      </c>
      <c r="V31" s="195"/>
      <c r="W31" s="195"/>
      <c r="X31" s="194"/>
      <c r="Y31" s="194"/>
      <c r="Z31" s="194"/>
      <c r="AA31" s="199"/>
    </row>
    <row r="32" spans="1:27" ht="42.75" customHeight="1">
      <c r="A32" s="6"/>
      <c r="B32" s="20" t="s">
        <v>651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452">
        <v>1.397</v>
      </c>
      <c r="R32" s="451">
        <v>1.397</v>
      </c>
      <c r="S32" s="341"/>
      <c r="T32" s="341"/>
      <c r="V32" s="195"/>
      <c r="W32" s="195"/>
      <c r="X32" s="194"/>
      <c r="Y32" s="194"/>
      <c r="Z32" s="194"/>
      <c r="AA32" s="199"/>
    </row>
    <row r="33" spans="1:27" ht="97.5" customHeight="1">
      <c r="A33" s="6">
        <v>8</v>
      </c>
      <c r="B33" s="415" t="s">
        <v>653</v>
      </c>
      <c r="C33" s="341" t="s">
        <v>611</v>
      </c>
      <c r="D33" s="379" t="s">
        <v>661</v>
      </c>
      <c r="E33" s="341"/>
      <c r="F33" s="341"/>
      <c r="G33" s="341"/>
      <c r="H33" s="341"/>
      <c r="I33" s="342">
        <v>2015</v>
      </c>
      <c r="J33" s="342">
        <v>2015</v>
      </c>
      <c r="K33" s="341"/>
      <c r="L33" s="341"/>
      <c r="M33" s="341"/>
      <c r="N33" s="341"/>
      <c r="O33" s="341"/>
      <c r="P33" s="341"/>
      <c r="Q33" s="450">
        <v>1.397</v>
      </c>
      <c r="R33" s="451">
        <v>1.397</v>
      </c>
      <c r="S33" s="341"/>
      <c r="T33" s="341"/>
      <c r="U33" s="379" t="s">
        <v>663</v>
      </c>
      <c r="V33" s="195"/>
      <c r="W33" s="195"/>
      <c r="X33" s="194"/>
      <c r="Y33" s="194"/>
      <c r="Z33" s="194"/>
      <c r="AA33" s="199"/>
    </row>
    <row r="34" spans="1:27" ht="39.75" customHeight="1">
      <c r="A34" s="416"/>
      <c r="B34" s="374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450"/>
      <c r="R34" s="451"/>
      <c r="S34" s="341"/>
      <c r="T34" s="341"/>
      <c r="U34" s="342"/>
      <c r="V34" s="195"/>
      <c r="W34" s="195"/>
      <c r="X34" s="194"/>
      <c r="Y34" s="194"/>
      <c r="Z34" s="194"/>
      <c r="AA34" s="199"/>
    </row>
    <row r="39" spans="1:256" s="327" customFormat="1" ht="23.25">
      <c r="A39" s="345"/>
      <c r="B39" s="346"/>
      <c r="C39" s="346" t="s">
        <v>73</v>
      </c>
      <c r="D39" s="346"/>
      <c r="E39" s="347"/>
      <c r="F39" s="345"/>
      <c r="G39" s="346"/>
      <c r="H39" s="346"/>
      <c r="I39" s="346"/>
      <c r="J39" s="347"/>
      <c r="K39" s="345"/>
      <c r="L39" s="346"/>
      <c r="M39" s="346"/>
      <c r="N39" s="346" t="s">
        <v>74</v>
      </c>
      <c r="O39" s="347"/>
      <c r="P39" s="345"/>
      <c r="Q39" s="346"/>
      <c r="R39" s="346"/>
      <c r="S39" s="346"/>
      <c r="T39" s="347"/>
      <c r="U39" s="345"/>
      <c r="V39" s="346"/>
      <c r="W39" s="346"/>
      <c r="X39" s="346"/>
      <c r="Y39" s="347"/>
      <c r="Z39" s="345"/>
      <c r="AA39" s="346"/>
      <c r="AB39" s="346"/>
      <c r="AC39" s="346"/>
      <c r="AD39" s="347"/>
      <c r="AE39" s="345"/>
      <c r="AF39" s="346"/>
      <c r="AG39" s="346"/>
      <c r="AH39" s="346"/>
      <c r="AI39" s="347"/>
      <c r="AJ39" s="345"/>
      <c r="AK39" s="346"/>
      <c r="AL39" s="346"/>
      <c r="AM39" s="346"/>
      <c r="AN39" s="347"/>
      <c r="AO39" s="345"/>
      <c r="AP39" s="346"/>
      <c r="AQ39" s="346"/>
      <c r="AR39" s="346"/>
      <c r="AS39" s="347"/>
      <c r="AT39" s="345"/>
      <c r="AU39" s="346"/>
      <c r="AV39" s="346"/>
      <c r="AW39" s="346"/>
      <c r="AX39" s="347"/>
      <c r="AY39" s="345"/>
      <c r="AZ39" s="346"/>
      <c r="BA39" s="346"/>
      <c r="BB39" s="346"/>
      <c r="BC39" s="347"/>
      <c r="BD39" s="345"/>
      <c r="BE39" s="346"/>
      <c r="BF39" s="346"/>
      <c r="BG39" s="346"/>
      <c r="BH39" s="347"/>
      <c r="BI39" s="345"/>
      <c r="BJ39" s="346"/>
      <c r="BK39" s="346"/>
      <c r="BL39" s="346"/>
      <c r="BM39" s="347"/>
      <c r="BN39" s="345"/>
      <c r="BO39" s="346"/>
      <c r="BP39" s="346"/>
      <c r="BQ39" s="346"/>
      <c r="BR39" s="347"/>
      <c r="BS39" s="345"/>
      <c r="BT39" s="346"/>
      <c r="BU39" s="346"/>
      <c r="BV39" s="346"/>
      <c r="BW39" s="347"/>
      <c r="BX39" s="345"/>
      <c r="BY39" s="346"/>
      <c r="BZ39" s="346"/>
      <c r="CA39" s="346"/>
      <c r="CB39" s="347"/>
      <c r="CC39" s="345"/>
      <c r="CD39" s="346"/>
      <c r="CE39" s="346"/>
      <c r="CF39" s="346"/>
      <c r="CG39" s="347"/>
      <c r="CH39" s="345"/>
      <c r="CI39" s="346"/>
      <c r="CJ39" s="346"/>
      <c r="CK39" s="346"/>
      <c r="CL39" s="347"/>
      <c r="CM39" s="345"/>
      <c r="CN39" s="346"/>
      <c r="CO39" s="346"/>
      <c r="CP39" s="346"/>
      <c r="CQ39" s="347"/>
      <c r="CR39" s="345"/>
      <c r="CS39" s="346"/>
      <c r="CT39" s="346"/>
      <c r="CU39" s="346"/>
      <c r="CV39" s="347"/>
      <c r="CW39" s="345"/>
      <c r="CX39" s="346"/>
      <c r="CY39" s="346"/>
      <c r="CZ39" s="346"/>
      <c r="DA39" s="347"/>
      <c r="DB39" s="345"/>
      <c r="DC39" s="346"/>
      <c r="DD39" s="346"/>
      <c r="DE39" s="346"/>
      <c r="DF39" s="347"/>
      <c r="DG39" s="345"/>
      <c r="DH39" s="346"/>
      <c r="DI39" s="346"/>
      <c r="DJ39" s="346"/>
      <c r="DK39" s="347"/>
      <c r="DL39" s="345"/>
      <c r="DM39" s="346"/>
      <c r="DN39" s="346"/>
      <c r="DO39" s="346"/>
      <c r="DP39" s="347"/>
      <c r="DQ39" s="345"/>
      <c r="DR39" s="346"/>
      <c r="DS39" s="346"/>
      <c r="DT39" s="346"/>
      <c r="DU39" s="347"/>
      <c r="DV39" s="345"/>
      <c r="DW39" s="346"/>
      <c r="DX39" s="346"/>
      <c r="DY39" s="346"/>
      <c r="DZ39" s="347"/>
      <c r="EA39" s="345"/>
      <c r="EB39" s="346"/>
      <c r="EC39" s="346"/>
      <c r="ED39" s="346"/>
      <c r="EE39" s="347"/>
      <c r="EF39" s="345"/>
      <c r="EG39" s="346"/>
      <c r="EH39" s="346"/>
      <c r="EI39" s="346"/>
      <c r="EJ39" s="347"/>
      <c r="EK39" s="345"/>
      <c r="EL39" s="346"/>
      <c r="EM39" s="346"/>
      <c r="EN39" s="346"/>
      <c r="EO39" s="347"/>
      <c r="EP39" s="345"/>
      <c r="EQ39" s="346"/>
      <c r="ER39" s="346"/>
      <c r="ES39" s="346"/>
      <c r="ET39" s="347"/>
      <c r="EU39" s="345"/>
      <c r="EV39" s="346"/>
      <c r="EW39" s="346"/>
      <c r="EX39" s="346"/>
      <c r="EY39" s="347"/>
      <c r="EZ39" s="345"/>
      <c r="FA39" s="346"/>
      <c r="FB39" s="346"/>
      <c r="FC39" s="346"/>
      <c r="FD39" s="347"/>
      <c r="FE39" s="345"/>
      <c r="FF39" s="346"/>
      <c r="FG39" s="346"/>
      <c r="FH39" s="346"/>
      <c r="FI39" s="347"/>
      <c r="FJ39" s="345"/>
      <c r="FK39" s="346"/>
      <c r="FL39" s="346"/>
      <c r="FM39" s="346"/>
      <c r="FN39" s="347"/>
      <c r="FO39" s="345"/>
      <c r="FP39" s="346"/>
      <c r="FQ39" s="346"/>
      <c r="FR39" s="346"/>
      <c r="FS39" s="347"/>
      <c r="FT39" s="345"/>
      <c r="FU39" s="346"/>
      <c r="FV39" s="346"/>
      <c r="FW39" s="346"/>
      <c r="FX39" s="347"/>
      <c r="FY39" s="345"/>
      <c r="FZ39" s="346"/>
      <c r="GA39" s="346"/>
      <c r="GB39" s="346"/>
      <c r="GC39" s="347"/>
      <c r="GD39" s="345"/>
      <c r="GE39" s="346"/>
      <c r="GF39" s="346"/>
      <c r="GG39" s="346"/>
      <c r="GH39" s="347"/>
      <c r="GI39" s="345"/>
      <c r="GJ39" s="346"/>
      <c r="GK39" s="346"/>
      <c r="GL39" s="346"/>
      <c r="GM39" s="347"/>
      <c r="GN39" s="345"/>
      <c r="GO39" s="346"/>
      <c r="GP39" s="346"/>
      <c r="GQ39" s="346"/>
      <c r="GR39" s="347"/>
      <c r="GS39" s="345"/>
      <c r="GT39" s="346"/>
      <c r="GU39" s="346"/>
      <c r="GV39" s="346"/>
      <c r="GW39" s="347"/>
      <c r="GX39" s="345"/>
      <c r="GY39" s="346"/>
      <c r="GZ39" s="346"/>
      <c r="HA39" s="346"/>
      <c r="HB39" s="347"/>
      <c r="HC39" s="345"/>
      <c r="HD39" s="346"/>
      <c r="HE39" s="346"/>
      <c r="HF39" s="346"/>
      <c r="HG39" s="347"/>
      <c r="HH39" s="345"/>
      <c r="HI39" s="346"/>
      <c r="HJ39" s="346"/>
      <c r="HK39" s="346"/>
      <c r="HL39" s="347"/>
      <c r="HM39" s="345"/>
      <c r="HN39" s="346"/>
      <c r="HO39" s="346"/>
      <c r="HP39" s="346"/>
      <c r="HQ39" s="347"/>
      <c r="HR39" s="345"/>
      <c r="HS39" s="346"/>
      <c r="HT39" s="346"/>
      <c r="HU39" s="346"/>
      <c r="HV39" s="347"/>
      <c r="HW39" s="345"/>
      <c r="HX39" s="346"/>
      <c r="HY39" s="346"/>
      <c r="HZ39" s="346"/>
      <c r="IA39" s="347"/>
      <c r="IB39" s="345"/>
      <c r="IC39" s="346"/>
      <c r="ID39" s="346"/>
      <c r="IE39" s="346"/>
      <c r="IF39" s="347"/>
      <c r="IG39" s="345"/>
      <c r="IH39" s="346"/>
      <c r="II39" s="346"/>
      <c r="IJ39" s="346"/>
      <c r="IK39" s="347"/>
      <c r="IL39" s="345"/>
      <c r="IM39" s="346"/>
      <c r="IN39" s="346"/>
      <c r="IO39" s="346"/>
      <c r="IP39" s="347"/>
      <c r="IQ39" s="345"/>
      <c r="IR39" s="346"/>
      <c r="IS39" s="346"/>
      <c r="IT39" s="346"/>
      <c r="IU39" s="347"/>
      <c r="IV39" s="345"/>
    </row>
    <row r="40" spans="1:256" s="327" customFormat="1" ht="23.25">
      <c r="A40" s="345"/>
      <c r="B40" s="346"/>
      <c r="C40" s="346"/>
      <c r="D40" s="346"/>
      <c r="E40" s="347"/>
      <c r="F40" s="345"/>
      <c r="G40" s="346"/>
      <c r="H40" s="346"/>
      <c r="I40" s="346"/>
      <c r="J40" s="347"/>
      <c r="K40" s="345"/>
      <c r="L40" s="346"/>
      <c r="M40" s="346"/>
      <c r="N40" s="346"/>
      <c r="O40" s="347"/>
      <c r="P40" s="345"/>
      <c r="Q40" s="346"/>
      <c r="R40" s="346"/>
      <c r="S40" s="346"/>
      <c r="T40" s="347"/>
      <c r="U40" s="345"/>
      <c r="V40" s="346"/>
      <c r="W40" s="346"/>
      <c r="X40" s="346"/>
      <c r="Y40" s="347"/>
      <c r="Z40" s="345"/>
      <c r="AA40" s="346"/>
      <c r="AB40" s="346"/>
      <c r="AC40" s="346"/>
      <c r="AD40" s="347"/>
      <c r="AE40" s="345"/>
      <c r="AF40" s="346"/>
      <c r="AG40" s="346"/>
      <c r="AH40" s="346"/>
      <c r="AI40" s="347"/>
      <c r="AJ40" s="345"/>
      <c r="AK40" s="346"/>
      <c r="AL40" s="346"/>
      <c r="AM40" s="346"/>
      <c r="AN40" s="347"/>
      <c r="AO40" s="345"/>
      <c r="AP40" s="346"/>
      <c r="AQ40" s="346"/>
      <c r="AR40" s="346"/>
      <c r="AS40" s="347"/>
      <c r="AT40" s="345"/>
      <c r="AU40" s="346"/>
      <c r="AV40" s="346"/>
      <c r="AW40" s="346"/>
      <c r="AX40" s="347"/>
      <c r="AY40" s="345"/>
      <c r="AZ40" s="346"/>
      <c r="BA40" s="346"/>
      <c r="BB40" s="346"/>
      <c r="BC40" s="347"/>
      <c r="BD40" s="345"/>
      <c r="BE40" s="346"/>
      <c r="BF40" s="346"/>
      <c r="BG40" s="346"/>
      <c r="BH40" s="347"/>
      <c r="BI40" s="345"/>
      <c r="BJ40" s="346"/>
      <c r="BK40" s="346"/>
      <c r="BL40" s="346"/>
      <c r="BM40" s="347"/>
      <c r="BN40" s="345"/>
      <c r="BO40" s="346"/>
      <c r="BP40" s="346"/>
      <c r="BQ40" s="346"/>
      <c r="BR40" s="347"/>
      <c r="BS40" s="345"/>
      <c r="BT40" s="346"/>
      <c r="BU40" s="346"/>
      <c r="BV40" s="346"/>
      <c r="BW40" s="347"/>
      <c r="BX40" s="345"/>
      <c r="BY40" s="346"/>
      <c r="BZ40" s="346"/>
      <c r="CA40" s="346"/>
      <c r="CB40" s="347"/>
      <c r="CC40" s="345"/>
      <c r="CD40" s="346"/>
      <c r="CE40" s="346"/>
      <c r="CF40" s="346"/>
      <c r="CG40" s="347"/>
      <c r="CH40" s="345"/>
      <c r="CI40" s="346"/>
      <c r="CJ40" s="346"/>
      <c r="CK40" s="346"/>
      <c r="CL40" s="347"/>
      <c r="CM40" s="345"/>
      <c r="CN40" s="346"/>
      <c r="CO40" s="346"/>
      <c r="CP40" s="346"/>
      <c r="CQ40" s="347"/>
      <c r="CR40" s="345"/>
      <c r="CS40" s="346"/>
      <c r="CT40" s="346"/>
      <c r="CU40" s="346"/>
      <c r="CV40" s="347"/>
      <c r="CW40" s="345"/>
      <c r="CX40" s="346"/>
      <c r="CY40" s="346"/>
      <c r="CZ40" s="346"/>
      <c r="DA40" s="347"/>
      <c r="DB40" s="345"/>
      <c r="DC40" s="346"/>
      <c r="DD40" s="346"/>
      <c r="DE40" s="346"/>
      <c r="DF40" s="347"/>
      <c r="DG40" s="345"/>
      <c r="DH40" s="346"/>
      <c r="DI40" s="346"/>
      <c r="DJ40" s="346"/>
      <c r="DK40" s="347"/>
      <c r="DL40" s="345"/>
      <c r="DM40" s="346"/>
      <c r="DN40" s="346"/>
      <c r="DO40" s="346"/>
      <c r="DP40" s="347"/>
      <c r="DQ40" s="345"/>
      <c r="DR40" s="346"/>
      <c r="DS40" s="346"/>
      <c r="DT40" s="346"/>
      <c r="DU40" s="347"/>
      <c r="DV40" s="345"/>
      <c r="DW40" s="346"/>
      <c r="DX40" s="346"/>
      <c r="DY40" s="346"/>
      <c r="DZ40" s="347"/>
      <c r="EA40" s="345"/>
      <c r="EB40" s="346"/>
      <c r="EC40" s="346"/>
      <c r="ED40" s="346"/>
      <c r="EE40" s="347"/>
      <c r="EF40" s="345"/>
      <c r="EG40" s="346"/>
      <c r="EH40" s="346"/>
      <c r="EI40" s="346"/>
      <c r="EJ40" s="347"/>
      <c r="EK40" s="345"/>
      <c r="EL40" s="346"/>
      <c r="EM40" s="346"/>
      <c r="EN40" s="346"/>
      <c r="EO40" s="347"/>
      <c r="EP40" s="345"/>
      <c r="EQ40" s="346"/>
      <c r="ER40" s="346"/>
      <c r="ES40" s="346"/>
      <c r="ET40" s="347"/>
      <c r="EU40" s="345"/>
      <c r="EV40" s="346"/>
      <c r="EW40" s="346"/>
      <c r="EX40" s="346"/>
      <c r="EY40" s="347"/>
      <c r="EZ40" s="345"/>
      <c r="FA40" s="346"/>
      <c r="FB40" s="346"/>
      <c r="FC40" s="346"/>
      <c r="FD40" s="347"/>
      <c r="FE40" s="345"/>
      <c r="FF40" s="346"/>
      <c r="FG40" s="346"/>
      <c r="FH40" s="346"/>
      <c r="FI40" s="347"/>
      <c r="FJ40" s="345"/>
      <c r="FK40" s="346"/>
      <c r="FL40" s="346"/>
      <c r="FM40" s="346"/>
      <c r="FN40" s="347"/>
      <c r="FO40" s="345"/>
      <c r="FP40" s="346"/>
      <c r="FQ40" s="346"/>
      <c r="FR40" s="346"/>
      <c r="FS40" s="347"/>
      <c r="FT40" s="345"/>
      <c r="FU40" s="346"/>
      <c r="FV40" s="346"/>
      <c r="FW40" s="346"/>
      <c r="FX40" s="347"/>
      <c r="FY40" s="345"/>
      <c r="FZ40" s="346"/>
      <c r="GA40" s="346"/>
      <c r="GB40" s="346"/>
      <c r="GC40" s="347"/>
      <c r="GD40" s="345"/>
      <c r="GE40" s="346"/>
      <c r="GF40" s="346"/>
      <c r="GG40" s="346"/>
      <c r="GH40" s="347"/>
      <c r="GI40" s="345"/>
      <c r="GJ40" s="346"/>
      <c r="GK40" s="346"/>
      <c r="GL40" s="346"/>
      <c r="GM40" s="347"/>
      <c r="GN40" s="345"/>
      <c r="GO40" s="346"/>
      <c r="GP40" s="346"/>
      <c r="GQ40" s="346"/>
      <c r="GR40" s="347"/>
      <c r="GS40" s="345"/>
      <c r="GT40" s="346"/>
      <c r="GU40" s="346"/>
      <c r="GV40" s="346"/>
      <c r="GW40" s="347"/>
      <c r="GX40" s="345"/>
      <c r="GY40" s="346"/>
      <c r="GZ40" s="346"/>
      <c r="HA40" s="346"/>
      <c r="HB40" s="347"/>
      <c r="HC40" s="345"/>
      <c r="HD40" s="346"/>
      <c r="HE40" s="346"/>
      <c r="HF40" s="346"/>
      <c r="HG40" s="347"/>
      <c r="HH40" s="345"/>
      <c r="HI40" s="346"/>
      <c r="HJ40" s="346"/>
      <c r="HK40" s="346"/>
      <c r="HL40" s="347"/>
      <c r="HM40" s="345"/>
      <c r="HN40" s="346"/>
      <c r="HO40" s="346"/>
      <c r="HP40" s="346"/>
      <c r="HQ40" s="347"/>
      <c r="HR40" s="345"/>
      <c r="HS40" s="346"/>
      <c r="HT40" s="346"/>
      <c r="HU40" s="346"/>
      <c r="HV40" s="347"/>
      <c r="HW40" s="345"/>
      <c r="HX40" s="346"/>
      <c r="HY40" s="346"/>
      <c r="HZ40" s="346"/>
      <c r="IA40" s="347"/>
      <c r="IB40" s="345"/>
      <c r="IC40" s="346"/>
      <c r="ID40" s="346"/>
      <c r="IE40" s="346"/>
      <c r="IF40" s="347"/>
      <c r="IG40" s="345"/>
      <c r="IH40" s="346"/>
      <c r="II40" s="346"/>
      <c r="IJ40" s="346"/>
      <c r="IK40" s="347"/>
      <c r="IL40" s="345"/>
      <c r="IM40" s="346"/>
      <c r="IN40" s="346"/>
      <c r="IO40" s="346"/>
      <c r="IP40" s="347"/>
      <c r="IQ40" s="345"/>
      <c r="IR40" s="346"/>
      <c r="IS40" s="346"/>
      <c r="IT40" s="346"/>
      <c r="IU40" s="347"/>
      <c r="IV40" s="345"/>
    </row>
    <row r="41" spans="1:256" s="327" customFormat="1" ht="23.25">
      <c r="A41" s="345"/>
      <c r="B41" s="346"/>
      <c r="C41" s="346" t="s">
        <v>75</v>
      </c>
      <c r="D41" s="346"/>
      <c r="E41" s="347"/>
      <c r="F41" s="345"/>
      <c r="G41" s="346"/>
      <c r="H41" s="346"/>
      <c r="I41" s="346"/>
      <c r="J41" s="347"/>
      <c r="K41" s="345"/>
      <c r="L41" s="346"/>
      <c r="M41" s="346"/>
      <c r="N41" s="346" t="s">
        <v>76</v>
      </c>
      <c r="O41" s="347"/>
      <c r="P41" s="345"/>
      <c r="Q41" s="346"/>
      <c r="R41" s="346"/>
      <c r="S41" s="346"/>
      <c r="T41" s="347"/>
      <c r="U41" s="345"/>
      <c r="V41" s="346"/>
      <c r="W41" s="346"/>
      <c r="X41" s="346"/>
      <c r="Y41" s="347"/>
      <c r="Z41" s="345"/>
      <c r="AA41" s="346"/>
      <c r="AB41" s="346"/>
      <c r="AC41" s="346"/>
      <c r="AD41" s="347"/>
      <c r="AE41" s="345"/>
      <c r="AF41" s="346"/>
      <c r="AG41" s="346"/>
      <c r="AH41" s="346"/>
      <c r="AI41" s="347"/>
      <c r="AJ41" s="345"/>
      <c r="AK41" s="346"/>
      <c r="AL41" s="346"/>
      <c r="AM41" s="346"/>
      <c r="AN41" s="347"/>
      <c r="AO41" s="345"/>
      <c r="AP41" s="346"/>
      <c r="AQ41" s="346"/>
      <c r="AR41" s="346"/>
      <c r="AS41" s="347"/>
      <c r="AT41" s="345"/>
      <c r="AU41" s="346"/>
      <c r="AV41" s="346"/>
      <c r="AW41" s="346"/>
      <c r="AX41" s="347"/>
      <c r="AY41" s="345"/>
      <c r="AZ41" s="346"/>
      <c r="BA41" s="346"/>
      <c r="BB41" s="346"/>
      <c r="BC41" s="347"/>
      <c r="BD41" s="345"/>
      <c r="BE41" s="346"/>
      <c r="BF41" s="346"/>
      <c r="BG41" s="346"/>
      <c r="BH41" s="347"/>
      <c r="BI41" s="345"/>
      <c r="BJ41" s="346"/>
      <c r="BK41" s="346"/>
      <c r="BL41" s="346"/>
      <c r="BM41" s="347"/>
      <c r="BN41" s="345"/>
      <c r="BO41" s="346"/>
      <c r="BP41" s="346"/>
      <c r="BQ41" s="346"/>
      <c r="BR41" s="347"/>
      <c r="BS41" s="345"/>
      <c r="BT41" s="346"/>
      <c r="BU41" s="346"/>
      <c r="BV41" s="346"/>
      <c r="BW41" s="347"/>
      <c r="BX41" s="345"/>
      <c r="BY41" s="346"/>
      <c r="BZ41" s="346"/>
      <c r="CA41" s="346"/>
      <c r="CB41" s="347"/>
      <c r="CC41" s="345"/>
      <c r="CD41" s="346"/>
      <c r="CE41" s="346"/>
      <c r="CF41" s="346"/>
      <c r="CG41" s="347"/>
      <c r="CH41" s="345"/>
      <c r="CI41" s="346"/>
      <c r="CJ41" s="346"/>
      <c r="CK41" s="346"/>
      <c r="CL41" s="347"/>
      <c r="CM41" s="345"/>
      <c r="CN41" s="346"/>
      <c r="CO41" s="346"/>
      <c r="CP41" s="346"/>
      <c r="CQ41" s="347"/>
      <c r="CR41" s="345"/>
      <c r="CS41" s="346"/>
      <c r="CT41" s="346"/>
      <c r="CU41" s="346"/>
      <c r="CV41" s="347"/>
      <c r="CW41" s="345"/>
      <c r="CX41" s="346"/>
      <c r="CY41" s="346"/>
      <c r="CZ41" s="346"/>
      <c r="DA41" s="347"/>
      <c r="DB41" s="345"/>
      <c r="DC41" s="346"/>
      <c r="DD41" s="346"/>
      <c r="DE41" s="346"/>
      <c r="DF41" s="347"/>
      <c r="DG41" s="345"/>
      <c r="DH41" s="346"/>
      <c r="DI41" s="346"/>
      <c r="DJ41" s="346"/>
      <c r="DK41" s="347"/>
      <c r="DL41" s="345"/>
      <c r="DM41" s="346"/>
      <c r="DN41" s="346"/>
      <c r="DO41" s="346"/>
      <c r="DP41" s="347"/>
      <c r="DQ41" s="345"/>
      <c r="DR41" s="346"/>
      <c r="DS41" s="346"/>
      <c r="DT41" s="346"/>
      <c r="DU41" s="347"/>
      <c r="DV41" s="345"/>
      <c r="DW41" s="346"/>
      <c r="DX41" s="346"/>
      <c r="DY41" s="346"/>
      <c r="DZ41" s="347"/>
      <c r="EA41" s="345"/>
      <c r="EB41" s="346"/>
      <c r="EC41" s="346"/>
      <c r="ED41" s="346"/>
      <c r="EE41" s="347"/>
      <c r="EF41" s="345"/>
      <c r="EG41" s="346"/>
      <c r="EH41" s="346"/>
      <c r="EI41" s="346"/>
      <c r="EJ41" s="347"/>
      <c r="EK41" s="345"/>
      <c r="EL41" s="346"/>
      <c r="EM41" s="346"/>
      <c r="EN41" s="346"/>
      <c r="EO41" s="347"/>
      <c r="EP41" s="345"/>
      <c r="EQ41" s="346"/>
      <c r="ER41" s="346"/>
      <c r="ES41" s="346"/>
      <c r="ET41" s="347"/>
      <c r="EU41" s="345"/>
      <c r="EV41" s="346"/>
      <c r="EW41" s="346"/>
      <c r="EX41" s="346"/>
      <c r="EY41" s="347"/>
      <c r="EZ41" s="345"/>
      <c r="FA41" s="346"/>
      <c r="FB41" s="346"/>
      <c r="FC41" s="346"/>
      <c r="FD41" s="347"/>
      <c r="FE41" s="345"/>
      <c r="FF41" s="346"/>
      <c r="FG41" s="346"/>
      <c r="FH41" s="346"/>
      <c r="FI41" s="347"/>
      <c r="FJ41" s="345"/>
      <c r="FK41" s="346"/>
      <c r="FL41" s="346"/>
      <c r="FM41" s="346"/>
      <c r="FN41" s="347"/>
      <c r="FO41" s="345"/>
      <c r="FP41" s="346"/>
      <c r="FQ41" s="346"/>
      <c r="FR41" s="346"/>
      <c r="FS41" s="347"/>
      <c r="FT41" s="345"/>
      <c r="FU41" s="346"/>
      <c r="FV41" s="346"/>
      <c r="FW41" s="346"/>
      <c r="FX41" s="347"/>
      <c r="FY41" s="345"/>
      <c r="FZ41" s="346"/>
      <c r="GA41" s="346"/>
      <c r="GB41" s="346"/>
      <c r="GC41" s="347"/>
      <c r="GD41" s="345"/>
      <c r="GE41" s="346"/>
      <c r="GF41" s="346"/>
      <c r="GG41" s="346"/>
      <c r="GH41" s="347"/>
      <c r="GI41" s="345"/>
      <c r="GJ41" s="346"/>
      <c r="GK41" s="346"/>
      <c r="GL41" s="346"/>
      <c r="GM41" s="347"/>
      <c r="GN41" s="345"/>
      <c r="GO41" s="346"/>
      <c r="GP41" s="346"/>
      <c r="GQ41" s="346"/>
      <c r="GR41" s="347"/>
      <c r="GS41" s="345"/>
      <c r="GT41" s="346"/>
      <c r="GU41" s="346"/>
      <c r="GV41" s="346"/>
      <c r="GW41" s="347"/>
      <c r="GX41" s="345"/>
      <c r="GY41" s="346"/>
      <c r="GZ41" s="346"/>
      <c r="HA41" s="346"/>
      <c r="HB41" s="347"/>
      <c r="HC41" s="345"/>
      <c r="HD41" s="346"/>
      <c r="HE41" s="346"/>
      <c r="HF41" s="346"/>
      <c r="HG41" s="347"/>
      <c r="HH41" s="345"/>
      <c r="HI41" s="346"/>
      <c r="HJ41" s="346"/>
      <c r="HK41" s="346"/>
      <c r="HL41" s="347"/>
      <c r="HM41" s="345"/>
      <c r="HN41" s="346"/>
      <c r="HO41" s="346"/>
      <c r="HP41" s="346"/>
      <c r="HQ41" s="347"/>
      <c r="HR41" s="345"/>
      <c r="HS41" s="346"/>
      <c r="HT41" s="346"/>
      <c r="HU41" s="346"/>
      <c r="HV41" s="347"/>
      <c r="HW41" s="345"/>
      <c r="HX41" s="346"/>
      <c r="HY41" s="346"/>
      <c r="HZ41" s="346"/>
      <c r="IA41" s="347"/>
      <c r="IB41" s="345"/>
      <c r="IC41" s="346"/>
      <c r="ID41" s="346"/>
      <c r="IE41" s="346"/>
      <c r="IF41" s="347"/>
      <c r="IG41" s="345"/>
      <c r="IH41" s="346"/>
      <c r="II41" s="346"/>
      <c r="IJ41" s="346"/>
      <c r="IK41" s="347"/>
      <c r="IL41" s="345"/>
      <c r="IM41" s="346"/>
      <c r="IN41" s="346"/>
      <c r="IO41" s="346"/>
      <c r="IP41" s="347"/>
      <c r="IQ41" s="345"/>
      <c r="IR41" s="346"/>
      <c r="IS41" s="346"/>
      <c r="IT41" s="346"/>
      <c r="IU41" s="347"/>
      <c r="IV41" s="345"/>
    </row>
    <row r="44" ht="15">
      <c r="B44" s="349"/>
    </row>
  </sheetData>
  <sheetProtection/>
  <mergeCells count="34">
    <mergeCell ref="T17:T18"/>
    <mergeCell ref="S17:S18"/>
    <mergeCell ref="A7:AA7"/>
    <mergeCell ref="A16:A18"/>
    <mergeCell ref="O16:O18"/>
    <mergeCell ref="B16:B18"/>
    <mergeCell ref="C16:C18"/>
    <mergeCell ref="D16:D18"/>
    <mergeCell ref="I17:I18"/>
    <mergeCell ref="Z17:AA17"/>
    <mergeCell ref="X16:AA16"/>
    <mergeCell ref="X17:Y17"/>
    <mergeCell ref="K16:N16"/>
    <mergeCell ref="U16:W16"/>
    <mergeCell ref="Q16:R16"/>
    <mergeCell ref="U17:U18"/>
    <mergeCell ref="W17:W18"/>
    <mergeCell ref="V17:V18"/>
    <mergeCell ref="S16:T16"/>
    <mergeCell ref="R17:R18"/>
    <mergeCell ref="M8:O8"/>
    <mergeCell ref="K17:K18"/>
    <mergeCell ref="L17:L18"/>
    <mergeCell ref="E16:G16"/>
    <mergeCell ref="H16:H18"/>
    <mergeCell ref="E17:E18"/>
    <mergeCell ref="G17:G18"/>
    <mergeCell ref="Q17:Q18"/>
    <mergeCell ref="P16:P18"/>
    <mergeCell ref="M17:M18"/>
    <mergeCell ref="N17:N18"/>
    <mergeCell ref="I16:J16"/>
    <mergeCell ref="F17:F18"/>
    <mergeCell ref="J17:J18"/>
  </mergeCells>
  <printOptions/>
  <pageMargins left="0.7" right="0.7" top="0.75" bottom="0.75" header="0.3" footer="0.3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70" zoomScaleNormal="70" zoomScalePageLayoutView="0" workbookViewId="0" topLeftCell="A49">
      <selection activeCell="C14" sqref="C14"/>
    </sheetView>
  </sheetViews>
  <sheetFormatPr defaultColWidth="9.00390625" defaultRowHeight="15.75" outlineLevelRow="1"/>
  <cols>
    <col min="1" max="1" width="54.00390625" style="84" customWidth="1"/>
    <col min="2" max="2" width="16.25390625" style="84" customWidth="1"/>
    <col min="3" max="3" width="12.125" style="84" customWidth="1"/>
    <col min="4" max="4" width="13.875" style="84" customWidth="1"/>
    <col min="5" max="5" width="20.25390625" style="84" customWidth="1"/>
    <col min="6" max="10" width="5.875" style="84" hidden="1" customWidth="1"/>
    <col min="11" max="11" width="24.875" style="84" customWidth="1"/>
    <col min="12" max="16384" width="9.00390625" style="84" customWidth="1"/>
  </cols>
  <sheetData>
    <row r="1" ht="15.75">
      <c r="K1" s="235" t="s">
        <v>534</v>
      </c>
    </row>
    <row r="2" ht="15.75">
      <c r="K2" s="235" t="s">
        <v>363</v>
      </c>
    </row>
    <row r="3" ht="15.75">
      <c r="K3" s="235" t="s">
        <v>378</v>
      </c>
    </row>
    <row r="4" ht="15.75">
      <c r="K4" s="235"/>
    </row>
    <row r="5" spans="1:11" ht="15.75">
      <c r="A5" s="576" t="s">
        <v>549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</row>
    <row r="6" ht="15.75">
      <c r="A6" s="243"/>
    </row>
    <row r="7" spans="1:11" ht="15.75">
      <c r="A7" s="243"/>
      <c r="K7" s="236" t="s">
        <v>364</v>
      </c>
    </row>
    <row r="8" spans="1:11" ht="15.75">
      <c r="A8" s="243"/>
      <c r="K8" s="236" t="s">
        <v>365</v>
      </c>
    </row>
    <row r="9" spans="1:11" ht="15.75">
      <c r="A9" s="243"/>
      <c r="K9" s="236"/>
    </row>
    <row r="10" spans="1:11" ht="15.75">
      <c r="A10" s="243"/>
      <c r="K10" s="237" t="s">
        <v>366</v>
      </c>
    </row>
    <row r="11" spans="1:11" ht="15.75">
      <c r="A11" s="243"/>
      <c r="K11" s="236" t="s">
        <v>367</v>
      </c>
    </row>
    <row r="12" spans="1:11" ht="15.75">
      <c r="A12" s="243"/>
      <c r="K12" s="236" t="s">
        <v>368</v>
      </c>
    </row>
    <row r="13" ht="15.75">
      <c r="D13" s="243" t="s">
        <v>427</v>
      </c>
    </row>
    <row r="14" spans="1:8" ht="16.5" thickBot="1">
      <c r="A14" s="242" t="s">
        <v>441</v>
      </c>
      <c r="B14" s="242" t="s">
        <v>442</v>
      </c>
      <c r="D14" s="244"/>
      <c r="E14" s="245"/>
      <c r="F14" s="245"/>
      <c r="G14" s="245"/>
      <c r="H14" s="245"/>
    </row>
    <row r="15" spans="1:2" ht="15.75">
      <c r="A15" s="246" t="s">
        <v>443</v>
      </c>
      <c r="B15" s="247">
        <v>7000600</v>
      </c>
    </row>
    <row r="16" spans="1:2" ht="15.75">
      <c r="A16" s="248" t="s">
        <v>444</v>
      </c>
      <c r="B16" s="249">
        <v>0</v>
      </c>
    </row>
    <row r="17" spans="1:4" ht="15.75">
      <c r="A17" s="248" t="s">
        <v>445</v>
      </c>
      <c r="B17" s="249">
        <v>50</v>
      </c>
      <c r="D17" s="243" t="s">
        <v>406</v>
      </c>
    </row>
    <row r="18" spans="1:14" ht="16.5" thickBot="1">
      <c r="A18" s="250" t="s">
        <v>446</v>
      </c>
      <c r="B18" s="251">
        <v>1</v>
      </c>
      <c r="D18" s="578" t="s">
        <v>447</v>
      </c>
      <c r="E18" s="578"/>
      <c r="F18" s="252"/>
      <c r="G18" s="253" t="e">
        <f>SUM(B80:K80)</f>
        <v>#VALUE!</v>
      </c>
      <c r="K18" s="254"/>
      <c r="N18" s="255"/>
    </row>
    <row r="19" spans="1:11" ht="15.75">
      <c r="A19" s="246" t="s">
        <v>448</v>
      </c>
      <c r="B19" s="247">
        <v>50000</v>
      </c>
      <c r="D19" s="578" t="s">
        <v>449</v>
      </c>
      <c r="E19" s="578"/>
      <c r="F19" s="252"/>
      <c r="G19" s="253" t="e">
        <f>IF(SUM(B81:K81)=0,"не окупается",SUM(B81:K81))</f>
        <v>#DIV/0!</v>
      </c>
      <c r="K19" s="254"/>
    </row>
    <row r="20" spans="1:11" ht="15.75">
      <c r="A20" s="248" t="s">
        <v>450</v>
      </c>
      <c r="B20" s="249">
        <v>4</v>
      </c>
      <c r="D20" s="578" t="s">
        <v>451</v>
      </c>
      <c r="E20" s="578"/>
      <c r="F20" s="252"/>
      <c r="G20" s="256" t="e">
        <f>K78</f>
        <v>#DIV/0!</v>
      </c>
      <c r="K20" s="254"/>
    </row>
    <row r="21" spans="1:11" ht="15.75">
      <c r="A21" s="248" t="s">
        <v>452</v>
      </c>
      <c r="B21" s="249">
        <v>1</v>
      </c>
      <c r="D21" s="578" t="s">
        <v>453</v>
      </c>
      <c r="E21" s="578"/>
      <c r="F21" s="252"/>
      <c r="G21" s="257" t="e">
        <f>IF(G20&gt;0,"да","нет")</f>
        <v>#DIV/0!</v>
      </c>
      <c r="K21" s="254"/>
    </row>
    <row r="22" spans="1:2" ht="15.75">
      <c r="A22" s="248" t="s">
        <v>454</v>
      </c>
      <c r="B22" s="249">
        <v>450000</v>
      </c>
    </row>
    <row r="23" spans="1:2" ht="15.75">
      <c r="A23" s="248" t="s">
        <v>455</v>
      </c>
      <c r="B23" s="249">
        <v>4</v>
      </c>
    </row>
    <row r="24" spans="1:2" ht="15.75">
      <c r="A24" s="248" t="s">
        <v>456</v>
      </c>
      <c r="B24" s="249">
        <v>1</v>
      </c>
    </row>
    <row r="25" spans="1:2" ht="15.75">
      <c r="A25" s="258" t="s">
        <v>427</v>
      </c>
      <c r="B25" s="259">
        <v>0</v>
      </c>
    </row>
    <row r="26" spans="1:2" ht="16.5" thickBot="1">
      <c r="A26" s="250" t="s">
        <v>179</v>
      </c>
      <c r="B26" s="260">
        <v>0.2</v>
      </c>
    </row>
    <row r="27" spans="1:2" ht="15.75">
      <c r="A27" s="246" t="s">
        <v>427</v>
      </c>
      <c r="B27" s="247">
        <v>0</v>
      </c>
    </row>
    <row r="28" spans="1:2" ht="15.75">
      <c r="A28" s="248" t="s">
        <v>457</v>
      </c>
      <c r="B28" s="249">
        <v>0</v>
      </c>
    </row>
    <row r="29" spans="1:2" ht="16.5" thickBot="1">
      <c r="A29" s="258" t="s">
        <v>458</v>
      </c>
      <c r="B29" s="261">
        <v>0.1</v>
      </c>
    </row>
    <row r="30" spans="1:2" ht="15.75">
      <c r="A30" s="262" t="s">
        <v>459</v>
      </c>
      <c r="B30" s="263">
        <v>7</v>
      </c>
    </row>
    <row r="31" spans="1:2" ht="15.75">
      <c r="A31" s="264" t="s">
        <v>460</v>
      </c>
      <c r="B31" s="265">
        <v>0.12</v>
      </c>
    </row>
    <row r="32" spans="1:2" ht="15.75">
      <c r="A32" s="264" t="s">
        <v>461</v>
      </c>
      <c r="B32" s="266">
        <v>0.15</v>
      </c>
    </row>
    <row r="33" spans="1:2" ht="15.75">
      <c r="A33" s="264" t="s">
        <v>462</v>
      </c>
      <c r="B33" s="266">
        <v>0.75</v>
      </c>
    </row>
    <row r="34" spans="1:2" ht="15.75">
      <c r="A34" s="264" t="s">
        <v>463</v>
      </c>
      <c r="B34" s="266">
        <v>0.125</v>
      </c>
    </row>
    <row r="35" spans="1:2" ht="15.75">
      <c r="A35" s="264" t="s">
        <v>464</v>
      </c>
      <c r="B35" s="266">
        <f>1-B33</f>
        <v>0.25</v>
      </c>
    </row>
    <row r="36" spans="1:2" ht="16.5" thickBot="1">
      <c r="A36" s="267" t="s">
        <v>465</v>
      </c>
      <c r="B36" s="268">
        <f>B35*B34+B33*B32*(1-B26)</f>
        <v>0.12125</v>
      </c>
    </row>
    <row r="37" spans="1:11" ht="31.5">
      <c r="A37" s="269" t="s">
        <v>466</v>
      </c>
      <c r="B37" s="238" t="s">
        <v>438</v>
      </c>
      <c r="C37" s="239" t="s">
        <v>439</v>
      </c>
      <c r="D37" s="238" t="s">
        <v>440</v>
      </c>
      <c r="E37" s="239" t="s">
        <v>139</v>
      </c>
      <c r="F37" s="238" t="s">
        <v>543</v>
      </c>
      <c r="G37" s="239" t="s">
        <v>544</v>
      </c>
      <c r="H37" s="238" t="s">
        <v>545</v>
      </c>
      <c r="I37" s="239" t="s">
        <v>546</v>
      </c>
      <c r="J37" s="238" t="s">
        <v>547</v>
      </c>
      <c r="K37" s="240" t="s">
        <v>548</v>
      </c>
    </row>
    <row r="38" spans="1:11" ht="15.75" outlineLevel="1">
      <c r="A38" s="270" t="s">
        <v>467</v>
      </c>
      <c r="B38" s="271">
        <v>0.06</v>
      </c>
      <c r="C38" s="271">
        <v>0.06</v>
      </c>
      <c r="D38" s="271">
        <v>0.06</v>
      </c>
      <c r="E38" s="271">
        <v>0.06</v>
      </c>
      <c r="F38" s="271">
        <v>0.06</v>
      </c>
      <c r="G38" s="271">
        <v>0.06</v>
      </c>
      <c r="H38" s="271">
        <v>0.06</v>
      </c>
      <c r="I38" s="271">
        <v>0.06</v>
      </c>
      <c r="J38" s="271">
        <v>0.06</v>
      </c>
      <c r="K38" s="272">
        <v>0.06</v>
      </c>
    </row>
    <row r="39" spans="1:11" ht="15.75" outlineLevel="1">
      <c r="A39" s="270" t="s">
        <v>468</v>
      </c>
      <c r="B39" s="271">
        <f>B38</f>
        <v>0.06</v>
      </c>
      <c r="C39" s="271">
        <f>(1+B39)*(1+C38)-1</f>
        <v>0.12360000000000015</v>
      </c>
      <c r="D39" s="271">
        <f>(1+C39)*(1+D38)-1</f>
        <v>0.1910160000000003</v>
      </c>
      <c r="E39" s="271">
        <f>(1+D39)*(1+E38)-1</f>
        <v>0.2624769600000003</v>
      </c>
      <c r="F39" s="271">
        <f aca="true" t="shared" si="0" ref="F39:K39">(1+E39)*(1+F38)-1</f>
        <v>0.3382255776000005</v>
      </c>
      <c r="G39" s="271">
        <f t="shared" si="0"/>
        <v>0.4185191122560006</v>
      </c>
      <c r="H39" s="271">
        <f>(1+G39)*(1+H38)-1</f>
        <v>0.5036302589913606</v>
      </c>
      <c r="I39" s="271">
        <f t="shared" si="0"/>
        <v>0.5938480745308423</v>
      </c>
      <c r="J39" s="271">
        <f t="shared" si="0"/>
        <v>0.6894789590026928</v>
      </c>
      <c r="K39" s="272">
        <f t="shared" si="0"/>
        <v>0.7908476965428546</v>
      </c>
    </row>
    <row r="40" spans="1:11" s="243" customFormat="1" ht="16.5" thickBot="1">
      <c r="A40" s="273" t="s">
        <v>469</v>
      </c>
      <c r="B40" s="274">
        <v>425000000</v>
      </c>
      <c r="C40" s="275">
        <f>B40*(1+C39)</f>
        <v>477530000.00000006</v>
      </c>
      <c r="D40" s="275">
        <f aca="true" t="shared" si="1" ref="D40:K40">C40*(1+D39)</f>
        <v>568745870.4800003</v>
      </c>
      <c r="E40" s="275">
        <f>D40*(1+E39)</f>
        <v>718028557.5761447</v>
      </c>
      <c r="F40" s="275">
        <f t="shared" si="1"/>
        <v>960884181.1956315</v>
      </c>
      <c r="G40" s="275">
        <f t="shared" si="1"/>
        <v>1363032575.6904612</v>
      </c>
      <c r="H40" s="275">
        <f t="shared" si="1"/>
        <v>2049497024.7991095</v>
      </c>
      <c r="I40" s="275">
        <f t="shared" si="1"/>
        <v>3266586886.7327504</v>
      </c>
      <c r="J40" s="275">
        <f t="shared" si="1"/>
        <v>5518829812.889094</v>
      </c>
      <c r="K40" s="276">
        <f t="shared" si="1"/>
        <v>9883383658.024467</v>
      </c>
    </row>
    <row r="41" ht="16.5" thickBot="1"/>
    <row r="42" spans="1:23" ht="31.5">
      <c r="A42" s="277" t="s">
        <v>470</v>
      </c>
      <c r="B42" s="238" t="s">
        <v>438</v>
      </c>
      <c r="C42" s="239" t="s">
        <v>439</v>
      </c>
      <c r="D42" s="238" t="s">
        <v>440</v>
      </c>
      <c r="E42" s="239" t="s">
        <v>139</v>
      </c>
      <c r="F42" s="238" t="s">
        <v>543</v>
      </c>
      <c r="G42" s="239" t="s">
        <v>544</v>
      </c>
      <c r="H42" s="238" t="s">
        <v>545</v>
      </c>
      <c r="I42" s="239" t="s">
        <v>546</v>
      </c>
      <c r="J42" s="238" t="s">
        <v>547</v>
      </c>
      <c r="K42" s="240" t="s">
        <v>548</v>
      </c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</row>
    <row r="43" spans="1:23" ht="15.75">
      <c r="A43" s="279" t="s">
        <v>471</v>
      </c>
      <c r="B43" s="280">
        <v>0</v>
      </c>
      <c r="C43" s="280">
        <f aca="true" t="shared" si="2" ref="C43:K43">B43+B44-B45</f>
        <v>5310455.142857143</v>
      </c>
      <c r="D43" s="280">
        <f t="shared" si="2"/>
        <v>4425379.285714285</v>
      </c>
      <c r="E43" s="280">
        <f t="shared" si="2"/>
        <v>3540303.428571428</v>
      </c>
      <c r="F43" s="280">
        <f t="shared" si="2"/>
        <v>2655227.571428571</v>
      </c>
      <c r="G43" s="280">
        <f t="shared" si="2"/>
        <v>1770151.7142857136</v>
      </c>
      <c r="H43" s="280">
        <f t="shared" si="2"/>
        <v>885075.8571428565</v>
      </c>
      <c r="I43" s="280">
        <f t="shared" si="2"/>
        <v>0</v>
      </c>
      <c r="J43" s="280">
        <f t="shared" si="2"/>
        <v>0</v>
      </c>
      <c r="K43" s="281">
        <f t="shared" si="2"/>
        <v>0</v>
      </c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</row>
    <row r="44" spans="1:23" ht="15.75">
      <c r="A44" s="279" t="s">
        <v>472</v>
      </c>
      <c r="B44" s="280">
        <f>B15*B18*B33*1.18</f>
        <v>6195531</v>
      </c>
      <c r="C44" s="280">
        <v>0</v>
      </c>
      <c r="D44" s="280">
        <v>0</v>
      </c>
      <c r="E44" s="280">
        <v>0</v>
      </c>
      <c r="F44" s="280">
        <v>0</v>
      </c>
      <c r="G44" s="280">
        <v>0</v>
      </c>
      <c r="H44" s="280">
        <v>0</v>
      </c>
      <c r="I44" s="280">
        <v>0</v>
      </c>
      <c r="J44" s="280">
        <v>0</v>
      </c>
      <c r="K44" s="281">
        <v>0</v>
      </c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</row>
    <row r="45" spans="1:23" ht="15.75">
      <c r="A45" s="270" t="s">
        <v>473</v>
      </c>
      <c r="B45" s="280">
        <f>$B$44/$B$30</f>
        <v>885075.8571428572</v>
      </c>
      <c r="C45" s="280">
        <f>IF(ROUND(C43,1)=0,0,B45+C44/$B$30)</f>
        <v>885075.8571428572</v>
      </c>
      <c r="D45" s="280">
        <f aca="true" t="shared" si="3" ref="D45:J45">IF(ROUND(D43,1)=0,0,C45+D44/$B$30)</f>
        <v>885075.8571428572</v>
      </c>
      <c r="E45" s="280">
        <f t="shared" si="3"/>
        <v>885075.8571428572</v>
      </c>
      <c r="F45" s="280">
        <f t="shared" si="3"/>
        <v>885075.8571428572</v>
      </c>
      <c r="G45" s="280">
        <f t="shared" si="3"/>
        <v>885075.8571428572</v>
      </c>
      <c r="H45" s="280">
        <f t="shared" si="3"/>
        <v>885075.8571428572</v>
      </c>
      <c r="I45" s="280">
        <f t="shared" si="3"/>
        <v>0</v>
      </c>
      <c r="J45" s="280">
        <f t="shared" si="3"/>
        <v>0</v>
      </c>
      <c r="K45" s="281">
        <f>IF(ROUND(K43,1)=0,0,J45+K44/$B$30)</f>
        <v>0</v>
      </c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</row>
    <row r="46" spans="1:23" ht="16.5" thickBot="1">
      <c r="A46" s="273" t="s">
        <v>474</v>
      </c>
      <c r="B46" s="282">
        <f aca="true" t="shared" si="4" ref="B46:K46">AVERAGE(SUM(B43:B44),(SUM(B43:B44)-B45))*$B$32</f>
        <v>862948.9607142856</v>
      </c>
      <c r="C46" s="282">
        <f t="shared" si="4"/>
        <v>730187.5821428571</v>
      </c>
      <c r="D46" s="282">
        <f t="shared" si="4"/>
        <v>597426.2035714285</v>
      </c>
      <c r="E46" s="282">
        <f t="shared" si="4"/>
        <v>464664.8249999999</v>
      </c>
      <c r="F46" s="282">
        <f t="shared" si="4"/>
        <v>331903.4464285713</v>
      </c>
      <c r="G46" s="282">
        <f t="shared" si="4"/>
        <v>199142.06785714274</v>
      </c>
      <c r="H46" s="282">
        <f t="shared" si="4"/>
        <v>66380.68928571418</v>
      </c>
      <c r="I46" s="282">
        <f t="shared" si="4"/>
        <v>0</v>
      </c>
      <c r="J46" s="282">
        <f t="shared" si="4"/>
        <v>0</v>
      </c>
      <c r="K46" s="283">
        <f t="shared" si="4"/>
        <v>0</v>
      </c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</row>
    <row r="47" spans="1:23" ht="16.5" thickBot="1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</row>
    <row r="48" spans="1:11" s="287" customFormat="1" ht="31.5">
      <c r="A48" s="277" t="s">
        <v>475</v>
      </c>
      <c r="B48" s="286" t="str">
        <f>B37</f>
        <v>N</v>
      </c>
      <c r="C48" s="286" t="str">
        <f aca="true" t="shared" si="5" ref="C48:J48">C37</f>
        <v>N+1</v>
      </c>
      <c r="D48" s="286" t="str">
        <f t="shared" si="5"/>
        <v>N+2</v>
      </c>
      <c r="E48" s="286" t="str">
        <f t="shared" si="5"/>
        <v>…</v>
      </c>
      <c r="F48" s="286" t="str">
        <f t="shared" si="5"/>
        <v>N+4</v>
      </c>
      <c r="G48" s="286" t="str">
        <f t="shared" si="5"/>
        <v>N+5</v>
      </c>
      <c r="H48" s="286" t="str">
        <f t="shared" si="5"/>
        <v>N+6</v>
      </c>
      <c r="I48" s="286" t="str">
        <f t="shared" si="5"/>
        <v>N+7</v>
      </c>
      <c r="J48" s="286" t="str">
        <f t="shared" si="5"/>
        <v>N+8</v>
      </c>
      <c r="K48" s="241" t="s">
        <v>548</v>
      </c>
    </row>
    <row r="49" spans="1:11" s="243" customFormat="1" ht="14.25">
      <c r="A49" s="288" t="s">
        <v>476</v>
      </c>
      <c r="B49" s="289">
        <f>B40*$B$18</f>
        <v>425000000</v>
      </c>
      <c r="C49" s="289">
        <f aca="true" t="shared" si="6" ref="C49:K49">C40*$B$18</f>
        <v>477530000.00000006</v>
      </c>
      <c r="D49" s="289">
        <f t="shared" si="6"/>
        <v>568745870.4800003</v>
      </c>
      <c r="E49" s="289">
        <f t="shared" si="6"/>
        <v>718028557.5761447</v>
      </c>
      <c r="F49" s="289">
        <f t="shared" si="6"/>
        <v>960884181.1956315</v>
      </c>
      <c r="G49" s="289">
        <f t="shared" si="6"/>
        <v>1363032575.6904612</v>
      </c>
      <c r="H49" s="289">
        <f t="shared" si="6"/>
        <v>2049497024.7991095</v>
      </c>
      <c r="I49" s="289">
        <f t="shared" si="6"/>
        <v>3266586886.7327504</v>
      </c>
      <c r="J49" s="289">
        <f t="shared" si="6"/>
        <v>5518829812.889094</v>
      </c>
      <c r="K49" s="290">
        <f t="shared" si="6"/>
        <v>9883383658.024467</v>
      </c>
    </row>
    <row r="50" spans="1:11" ht="15.75">
      <c r="A50" s="279" t="s">
        <v>477</v>
      </c>
      <c r="B50" s="291">
        <f>SUM(B51:B56)</f>
        <v>-682195.84424</v>
      </c>
      <c r="C50" s="291">
        <f aca="true" t="shared" si="7" ref="C50:K50">SUM(C51:C56)</f>
        <v>-712178.48848</v>
      </c>
      <c r="D50" s="291">
        <f t="shared" si="7"/>
        <v>-744069.1327200002</v>
      </c>
      <c r="E50" s="291">
        <f t="shared" si="7"/>
        <v>-777982.2569600001</v>
      </c>
      <c r="F50" s="291">
        <f>SUM(F51:F56)</f>
        <v>-814039.2100000002</v>
      </c>
      <c r="G50" s="291">
        <f t="shared" si="7"/>
        <v>-852368.6215680004</v>
      </c>
      <c r="H50" s="291">
        <f t="shared" si="7"/>
        <v>-893106.8391756802</v>
      </c>
      <c r="I50" s="291">
        <f>SUM(I51:I56)</f>
        <v>-936398.3911854211</v>
      </c>
      <c r="J50" s="291">
        <f t="shared" si="7"/>
        <v>-982396.4776613466</v>
      </c>
      <c r="K50" s="292">
        <f t="shared" si="7"/>
        <v>-1031263.4906714272</v>
      </c>
    </row>
    <row r="51" spans="1:11" ht="15.75">
      <c r="A51" s="293" t="s">
        <v>478</v>
      </c>
      <c r="B51" s="291">
        <f aca="true" t="shared" si="8" ref="B51:K51">-IF(B$37&lt;=$B$20,0,$B$19*(1+B$39)*$B$18)</f>
        <v>-53000</v>
      </c>
      <c r="C51" s="291">
        <f t="shared" si="8"/>
        <v>-56180.00000000001</v>
      </c>
      <c r="D51" s="291">
        <f t="shared" si="8"/>
        <v>-59550.80000000002</v>
      </c>
      <c r="E51" s="291">
        <f t="shared" si="8"/>
        <v>-63123.84800000001</v>
      </c>
      <c r="F51" s="291">
        <f t="shared" si="8"/>
        <v>-66911.27888000003</v>
      </c>
      <c r="G51" s="291">
        <f t="shared" si="8"/>
        <v>-70925.95561280003</v>
      </c>
      <c r="H51" s="291">
        <f t="shared" si="8"/>
        <v>-75181.51294956803</v>
      </c>
      <c r="I51" s="291">
        <f t="shared" si="8"/>
        <v>-79692.40372654212</v>
      </c>
      <c r="J51" s="291">
        <f t="shared" si="8"/>
        <v>-84473.94795013464</v>
      </c>
      <c r="K51" s="292">
        <f t="shared" si="8"/>
        <v>-89542.38482714273</v>
      </c>
    </row>
    <row r="52" spans="1:11" ht="15.75">
      <c r="A52" s="293" t="str">
        <f>A22</f>
        <v>Прочие расходы при эксплуатации объекта, руб. без НДС</v>
      </c>
      <c r="B52" s="291">
        <f aca="true" t="shared" si="9" ref="B52:K52">-IF(B$37&lt;=$B$23,0,$B$22*(1+B$39)*$B$18)</f>
        <v>-477000</v>
      </c>
      <c r="C52" s="291">
        <f t="shared" si="9"/>
        <v>-505620.00000000006</v>
      </c>
      <c r="D52" s="291">
        <f t="shared" si="9"/>
        <v>-535957.2000000002</v>
      </c>
      <c r="E52" s="291">
        <f t="shared" si="9"/>
        <v>-568114.6320000001</v>
      </c>
      <c r="F52" s="291">
        <f t="shared" si="9"/>
        <v>-602201.5099200002</v>
      </c>
      <c r="G52" s="291">
        <f t="shared" si="9"/>
        <v>-638333.6005152003</v>
      </c>
      <c r="H52" s="291">
        <f t="shared" si="9"/>
        <v>-676633.6165461122</v>
      </c>
      <c r="I52" s="291">
        <f t="shared" si="9"/>
        <v>-717231.633538879</v>
      </c>
      <c r="J52" s="291">
        <f t="shared" si="9"/>
        <v>-760265.5315512118</v>
      </c>
      <c r="K52" s="292">
        <f t="shared" si="9"/>
        <v>-805881.4634442845</v>
      </c>
    </row>
    <row r="53" spans="1:11" ht="15.75">
      <c r="A53" s="293" t="s">
        <v>427</v>
      </c>
      <c r="B53" s="291">
        <f aca="true" t="shared" si="10" ref="B53:K53">-IF(B$37&lt;=$B$20,0,$B$25*(1+B$39)*$B$18)</f>
        <v>0</v>
      </c>
      <c r="C53" s="291">
        <f t="shared" si="10"/>
        <v>0</v>
      </c>
      <c r="D53" s="291">
        <f t="shared" si="10"/>
        <v>0</v>
      </c>
      <c r="E53" s="291">
        <f t="shared" si="10"/>
        <v>0</v>
      </c>
      <c r="F53" s="291">
        <f t="shared" si="10"/>
        <v>0</v>
      </c>
      <c r="G53" s="291">
        <f t="shared" si="10"/>
        <v>0</v>
      </c>
      <c r="H53" s="291">
        <f t="shared" si="10"/>
        <v>0</v>
      </c>
      <c r="I53" s="291">
        <f t="shared" si="10"/>
        <v>0</v>
      </c>
      <c r="J53" s="291">
        <f t="shared" si="10"/>
        <v>0</v>
      </c>
      <c r="K53" s="292">
        <f t="shared" si="10"/>
        <v>0</v>
      </c>
    </row>
    <row r="54" spans="1:11" ht="15.75">
      <c r="A54" s="293" t="s">
        <v>427</v>
      </c>
      <c r="B54" s="291">
        <f aca="true" t="shared" si="11" ref="B54:K54">-$B$27*(1+B$39)*$B$18*365</f>
        <v>0</v>
      </c>
      <c r="C54" s="291">
        <f t="shared" si="11"/>
        <v>0</v>
      </c>
      <c r="D54" s="291">
        <f t="shared" si="11"/>
        <v>0</v>
      </c>
      <c r="E54" s="291">
        <f t="shared" si="11"/>
        <v>0</v>
      </c>
      <c r="F54" s="291">
        <f t="shared" si="11"/>
        <v>0</v>
      </c>
      <c r="G54" s="291">
        <f t="shared" si="11"/>
        <v>0</v>
      </c>
      <c r="H54" s="291">
        <f t="shared" si="11"/>
        <v>0</v>
      </c>
      <c r="I54" s="291">
        <f t="shared" si="11"/>
        <v>0</v>
      </c>
      <c r="J54" s="291">
        <f t="shared" si="11"/>
        <v>0</v>
      </c>
      <c r="K54" s="292">
        <f t="shared" si="11"/>
        <v>0</v>
      </c>
    </row>
    <row r="55" spans="1:11" ht="15.75">
      <c r="A55" s="293" t="s">
        <v>427</v>
      </c>
      <c r="B55" s="291">
        <f aca="true" t="shared" si="12" ref="B55:K55">-$B$28*(1+B$39)*12</f>
        <v>0</v>
      </c>
      <c r="C55" s="291">
        <f t="shared" si="12"/>
        <v>0</v>
      </c>
      <c r="D55" s="291">
        <f t="shared" si="12"/>
        <v>0</v>
      </c>
      <c r="E55" s="291">
        <f t="shared" si="12"/>
        <v>0</v>
      </c>
      <c r="F55" s="291">
        <f t="shared" si="12"/>
        <v>0</v>
      </c>
      <c r="G55" s="291">
        <f t="shared" si="12"/>
        <v>0</v>
      </c>
      <c r="H55" s="291">
        <f t="shared" si="12"/>
        <v>0</v>
      </c>
      <c r="I55" s="291">
        <f t="shared" si="12"/>
        <v>0</v>
      </c>
      <c r="J55" s="291">
        <f t="shared" si="12"/>
        <v>0</v>
      </c>
      <c r="K55" s="292">
        <f t="shared" si="12"/>
        <v>0</v>
      </c>
    </row>
    <row r="56" spans="1:11" ht="15.75">
      <c r="A56" s="293" t="s">
        <v>479</v>
      </c>
      <c r="B56" s="291">
        <f>-(($B$15+$B$16)*$B$18+($B$15+$B$16)*$B$18+SUM($B$58:B58))/2*2.2%</f>
        <v>-152195.84424</v>
      </c>
      <c r="C56" s="291">
        <f>-(($B$15+$B$16)*$B$18+($B$15+$B$16)*$B$18+SUM($B$58:C58))/2*2.2%</f>
        <v>-150378.48848</v>
      </c>
      <c r="D56" s="291">
        <f>-(($B$15+$B$16)*$B$18+($B$15+$B$16)*$B$18+SUM($B$58:D58))/2*2.2%</f>
        <v>-148561.13272000002</v>
      </c>
      <c r="E56" s="291">
        <f>-(($B$15+$B$16)*$B$18+($B$15+$B$16)*$B$18+SUM($B$58:E58))/2*2.2%</f>
        <v>-146743.77696000002</v>
      </c>
      <c r="F56" s="291">
        <f>-(($B$15+$B$16)*$B$18+($B$15+$B$16)*$B$18+SUM($B$58:F58))/2*2.2%</f>
        <v>-144926.4212</v>
      </c>
      <c r="G56" s="291">
        <f>-(($B$15+$B$16)*$B$18+($B$15+$B$16)*$B$18+SUM($B$58:G58))/2*2.2%</f>
        <v>-143109.06544</v>
      </c>
      <c r="H56" s="291">
        <f>-(($B$15+$B$16)*$B$18+($B$15+$B$16)*$B$18+SUM($B$58:H58))/2*2.2%</f>
        <v>-141291.70968</v>
      </c>
      <c r="I56" s="291">
        <f>-(($B$15+$B$16)*$B$18+($B$15+$B$16)*$B$18+SUM($B$58:I58))/2*2.2%</f>
        <v>-139474.35392000002</v>
      </c>
      <c r="J56" s="291">
        <f>-(($B$15+$B$16)*$B$18+($B$15+$B$16)*$B$18+SUM($B$58:J58))/2*2.2%</f>
        <v>-137656.99816000002</v>
      </c>
      <c r="K56" s="292">
        <f>-(($B$15+$B$16)*$B$18+($B$15+$B$16)*$B$18+SUM($B$58:K58))/2*2.2%</f>
        <v>-135839.6424</v>
      </c>
    </row>
    <row r="57" spans="1:11" s="243" customFormat="1" ht="14.25">
      <c r="A57" s="294" t="s">
        <v>196</v>
      </c>
      <c r="B57" s="289">
        <f>B49+B50</f>
        <v>424317804.15576</v>
      </c>
      <c r="C57" s="289">
        <f aca="true" t="shared" si="13" ref="C57:K57">C49+C50</f>
        <v>476817821.5115201</v>
      </c>
      <c r="D57" s="289">
        <f t="shared" si="13"/>
        <v>568001801.3472803</v>
      </c>
      <c r="E57" s="289">
        <f t="shared" si="13"/>
        <v>717250575.3191847</v>
      </c>
      <c r="F57" s="289">
        <f>F49+F50</f>
        <v>960070141.9856315</v>
      </c>
      <c r="G57" s="289">
        <f t="shared" si="13"/>
        <v>1362180207.0688932</v>
      </c>
      <c r="H57" s="289">
        <f t="shared" si="13"/>
        <v>2048603917.9599338</v>
      </c>
      <c r="I57" s="289">
        <f t="shared" si="13"/>
        <v>3265650488.341565</v>
      </c>
      <c r="J57" s="289">
        <f t="shared" si="13"/>
        <v>5517847416.411433</v>
      </c>
      <c r="K57" s="290">
        <f t="shared" si="13"/>
        <v>9882352394.533796</v>
      </c>
    </row>
    <row r="58" spans="1:11" ht="15.75">
      <c r="A58" s="293" t="s">
        <v>128</v>
      </c>
      <c r="B58" s="291">
        <f>-(B15+B16)*1.18*B18/B17</f>
        <v>-165214.16</v>
      </c>
      <c r="C58" s="291">
        <f>B58</f>
        <v>-165214.16</v>
      </c>
      <c r="D58" s="291">
        <f aca="true" t="shared" si="14" ref="D58:K58">C58</f>
        <v>-165214.16</v>
      </c>
      <c r="E58" s="291">
        <f t="shared" si="14"/>
        <v>-165214.16</v>
      </c>
      <c r="F58" s="291">
        <f t="shared" si="14"/>
        <v>-165214.16</v>
      </c>
      <c r="G58" s="291">
        <f t="shared" si="14"/>
        <v>-165214.16</v>
      </c>
      <c r="H58" s="291">
        <f t="shared" si="14"/>
        <v>-165214.16</v>
      </c>
      <c r="I58" s="291">
        <f t="shared" si="14"/>
        <v>-165214.16</v>
      </c>
      <c r="J58" s="291">
        <f t="shared" si="14"/>
        <v>-165214.16</v>
      </c>
      <c r="K58" s="292">
        <f t="shared" si="14"/>
        <v>-165214.16</v>
      </c>
    </row>
    <row r="59" spans="1:11" s="243" customFormat="1" ht="14.25">
      <c r="A59" s="294" t="s">
        <v>480</v>
      </c>
      <c r="B59" s="289">
        <f>B57+B58</f>
        <v>424152589.99575996</v>
      </c>
      <c r="C59" s="289">
        <f aca="true" t="shared" si="15" ref="C59:K59">C57+C58</f>
        <v>476652607.35152006</v>
      </c>
      <c r="D59" s="289">
        <f t="shared" si="15"/>
        <v>567836587.1872803</v>
      </c>
      <c r="E59" s="289">
        <f t="shared" si="15"/>
        <v>717085361.1591847</v>
      </c>
      <c r="F59" s="289">
        <f>F57+F58</f>
        <v>959904927.8256315</v>
      </c>
      <c r="G59" s="289">
        <f t="shared" si="15"/>
        <v>1362014992.908893</v>
      </c>
      <c r="H59" s="289">
        <f t="shared" si="15"/>
        <v>2048438703.7999337</v>
      </c>
      <c r="I59" s="289">
        <f>I57+I58</f>
        <v>3265485274.1815653</v>
      </c>
      <c r="J59" s="289">
        <f t="shared" si="15"/>
        <v>5517682202.251433</v>
      </c>
      <c r="K59" s="290">
        <f t="shared" si="15"/>
        <v>9882187180.373796</v>
      </c>
    </row>
    <row r="60" spans="1:11" ht="15.75">
      <c r="A60" s="293" t="s">
        <v>481</v>
      </c>
      <c r="B60" s="291">
        <f aca="true" t="shared" si="16" ref="B60:K60">-B46</f>
        <v>-862948.9607142856</v>
      </c>
      <c r="C60" s="291">
        <f t="shared" si="16"/>
        <v>-730187.5821428571</v>
      </c>
      <c r="D60" s="291">
        <f t="shared" si="16"/>
        <v>-597426.2035714285</v>
      </c>
      <c r="E60" s="291">
        <f t="shared" si="16"/>
        <v>-464664.8249999999</v>
      </c>
      <c r="F60" s="291">
        <f t="shared" si="16"/>
        <v>-331903.4464285713</v>
      </c>
      <c r="G60" s="291">
        <f t="shared" si="16"/>
        <v>-199142.06785714274</v>
      </c>
      <c r="H60" s="291">
        <f t="shared" si="16"/>
        <v>-66380.68928571418</v>
      </c>
      <c r="I60" s="291">
        <f t="shared" si="16"/>
        <v>0</v>
      </c>
      <c r="J60" s="291">
        <f t="shared" si="16"/>
        <v>0</v>
      </c>
      <c r="K60" s="292">
        <f t="shared" si="16"/>
        <v>0</v>
      </c>
    </row>
    <row r="61" spans="1:11" s="243" customFormat="1" ht="14.25">
      <c r="A61" s="294" t="s">
        <v>482</v>
      </c>
      <c r="B61" s="289">
        <f>B59+B60</f>
        <v>423289641.0350457</v>
      </c>
      <c r="C61" s="289">
        <f aca="true" t="shared" si="17" ref="C61:K61">C59+C60</f>
        <v>475922419.76937723</v>
      </c>
      <c r="D61" s="289">
        <f t="shared" si="17"/>
        <v>567239160.9837089</v>
      </c>
      <c r="E61" s="289">
        <f t="shared" si="17"/>
        <v>716620696.3341846</v>
      </c>
      <c r="F61" s="289">
        <f t="shared" si="17"/>
        <v>959573024.379203</v>
      </c>
      <c r="G61" s="289">
        <f t="shared" si="17"/>
        <v>1361815850.841036</v>
      </c>
      <c r="H61" s="289">
        <f t="shared" si="17"/>
        <v>2048372323.110648</v>
      </c>
      <c r="I61" s="289">
        <f t="shared" si="17"/>
        <v>3265485274.1815653</v>
      </c>
      <c r="J61" s="289">
        <f t="shared" si="17"/>
        <v>5517682202.251433</v>
      </c>
      <c r="K61" s="290">
        <f t="shared" si="17"/>
        <v>9882187180.373796</v>
      </c>
    </row>
    <row r="62" spans="1:11" ht="15.75">
      <c r="A62" s="293" t="s">
        <v>179</v>
      </c>
      <c r="B62" s="291">
        <f aca="true" t="shared" si="18" ref="B62:H62">-B61*$B$26</f>
        <v>-84657928.20700914</v>
      </c>
      <c r="C62" s="291">
        <f t="shared" si="18"/>
        <v>-95184483.95387545</v>
      </c>
      <c r="D62" s="291">
        <f t="shared" si="18"/>
        <v>-113447832.19674177</v>
      </c>
      <c r="E62" s="291">
        <f t="shared" si="18"/>
        <v>-143324139.26683694</v>
      </c>
      <c r="F62" s="291">
        <f t="shared" si="18"/>
        <v>-191914604.8758406</v>
      </c>
      <c r="G62" s="291">
        <f t="shared" si="18"/>
        <v>-272363170.1682072</v>
      </c>
      <c r="H62" s="291">
        <f t="shared" si="18"/>
        <v>-409674464.6221296</v>
      </c>
      <c r="I62" s="291">
        <f>-I61*$B$26</f>
        <v>-653097054.8363131</v>
      </c>
      <c r="J62" s="291">
        <f>-J61*$B$26</f>
        <v>-1103536440.4502866</v>
      </c>
      <c r="K62" s="292">
        <f>-K61*$B$26</f>
        <v>-1976437436.0747595</v>
      </c>
    </row>
    <row r="63" spans="1:11" ht="16.5" thickBot="1">
      <c r="A63" s="295" t="s">
        <v>405</v>
      </c>
      <c r="B63" s="296">
        <f aca="true" t="shared" si="19" ref="B63:K63">B61+B62</f>
        <v>338631712.82803655</v>
      </c>
      <c r="C63" s="296">
        <f t="shared" si="19"/>
        <v>380737935.8155018</v>
      </c>
      <c r="D63" s="296">
        <f t="shared" si="19"/>
        <v>453791328.7869671</v>
      </c>
      <c r="E63" s="296">
        <f t="shared" si="19"/>
        <v>573296557.0673478</v>
      </c>
      <c r="F63" s="296">
        <f t="shared" si="19"/>
        <v>767658419.5033624</v>
      </c>
      <c r="G63" s="296">
        <f t="shared" si="19"/>
        <v>1089452680.672829</v>
      </c>
      <c r="H63" s="296">
        <f t="shared" si="19"/>
        <v>1638697858.4885182</v>
      </c>
      <c r="I63" s="296">
        <f t="shared" si="19"/>
        <v>2612388219.345252</v>
      </c>
      <c r="J63" s="296">
        <f t="shared" si="19"/>
        <v>4414145761.8011465</v>
      </c>
      <c r="K63" s="297">
        <f t="shared" si="19"/>
        <v>7905749744.299037</v>
      </c>
    </row>
    <row r="64" spans="1:23" ht="16.5" thickBot="1">
      <c r="A64" s="287"/>
      <c r="B64" s="298">
        <v>0.5</v>
      </c>
      <c r="C64" s="298" t="e">
        <f>AVERAGE(B48:C48)</f>
        <v>#DIV/0!</v>
      </c>
      <c r="D64" s="298" t="e">
        <f aca="true" t="shared" si="20" ref="D64:K64">AVERAGE(C48:D48)</f>
        <v>#DIV/0!</v>
      </c>
      <c r="E64" s="298" t="e">
        <f t="shared" si="20"/>
        <v>#DIV/0!</v>
      </c>
      <c r="F64" s="298" t="e">
        <f t="shared" si="20"/>
        <v>#DIV/0!</v>
      </c>
      <c r="G64" s="298" t="e">
        <f t="shared" si="20"/>
        <v>#DIV/0!</v>
      </c>
      <c r="H64" s="298" t="e">
        <f t="shared" si="20"/>
        <v>#DIV/0!</v>
      </c>
      <c r="I64" s="298" t="e">
        <f t="shared" si="20"/>
        <v>#DIV/0!</v>
      </c>
      <c r="J64" s="298" t="e">
        <f t="shared" si="20"/>
        <v>#DIV/0!</v>
      </c>
      <c r="K64" s="298" t="e">
        <f t="shared" si="20"/>
        <v>#DIV/0!</v>
      </c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</row>
    <row r="65" spans="1:23" ht="31.5">
      <c r="A65" s="277" t="s">
        <v>483</v>
      </c>
      <c r="B65" s="286" t="str">
        <f>B48</f>
        <v>N</v>
      </c>
      <c r="C65" s="286" t="str">
        <f aca="true" t="shared" si="21" ref="C65:J65">C48</f>
        <v>N+1</v>
      </c>
      <c r="D65" s="286" t="str">
        <f t="shared" si="21"/>
        <v>N+2</v>
      </c>
      <c r="E65" s="286" t="str">
        <f t="shared" si="21"/>
        <v>…</v>
      </c>
      <c r="F65" s="286" t="str">
        <f>F48</f>
        <v>N+4</v>
      </c>
      <c r="G65" s="286" t="str">
        <f t="shared" si="21"/>
        <v>N+5</v>
      </c>
      <c r="H65" s="286" t="str">
        <f t="shared" si="21"/>
        <v>N+6</v>
      </c>
      <c r="I65" s="286" t="str">
        <f t="shared" si="21"/>
        <v>N+7</v>
      </c>
      <c r="J65" s="286" t="str">
        <f t="shared" si="21"/>
        <v>N+8</v>
      </c>
      <c r="K65" s="241" t="s">
        <v>548</v>
      </c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</row>
    <row r="66" spans="1:23" s="243" customFormat="1" ht="14.25">
      <c r="A66" s="288" t="s">
        <v>480</v>
      </c>
      <c r="B66" s="289">
        <f>B59</f>
        <v>424152589.99575996</v>
      </c>
      <c r="C66" s="289">
        <f aca="true" t="shared" si="22" ref="C66:K66">C59</f>
        <v>476652607.35152006</v>
      </c>
      <c r="D66" s="289">
        <f t="shared" si="22"/>
        <v>567836587.1872803</v>
      </c>
      <c r="E66" s="289">
        <f t="shared" si="22"/>
        <v>717085361.1591847</v>
      </c>
      <c r="F66" s="289">
        <f t="shared" si="22"/>
        <v>959904927.8256315</v>
      </c>
      <c r="G66" s="289">
        <f t="shared" si="22"/>
        <v>1362014992.908893</v>
      </c>
      <c r="H66" s="289">
        <f t="shared" si="22"/>
        <v>2048438703.7999337</v>
      </c>
      <c r="I66" s="289">
        <f t="shared" si="22"/>
        <v>3265485274.1815653</v>
      </c>
      <c r="J66" s="289">
        <f t="shared" si="22"/>
        <v>5517682202.251433</v>
      </c>
      <c r="K66" s="290">
        <f t="shared" si="22"/>
        <v>9882187180.373796</v>
      </c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</row>
    <row r="67" spans="1:23" ht="15.75">
      <c r="A67" s="293" t="s">
        <v>128</v>
      </c>
      <c r="B67" s="291">
        <f>-B58</f>
        <v>165214.16</v>
      </c>
      <c r="C67" s="291">
        <f aca="true" t="shared" si="23" ref="C67:K67">-C58</f>
        <v>165214.16</v>
      </c>
      <c r="D67" s="291">
        <f t="shared" si="23"/>
        <v>165214.16</v>
      </c>
      <c r="E67" s="291">
        <f t="shared" si="23"/>
        <v>165214.16</v>
      </c>
      <c r="F67" s="291">
        <f t="shared" si="23"/>
        <v>165214.16</v>
      </c>
      <c r="G67" s="291">
        <f t="shared" si="23"/>
        <v>165214.16</v>
      </c>
      <c r="H67" s="291">
        <f t="shared" si="23"/>
        <v>165214.16</v>
      </c>
      <c r="I67" s="291">
        <f t="shared" si="23"/>
        <v>165214.16</v>
      </c>
      <c r="J67" s="291">
        <f t="shared" si="23"/>
        <v>165214.16</v>
      </c>
      <c r="K67" s="292">
        <f t="shared" si="23"/>
        <v>165214.16</v>
      </c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</row>
    <row r="68" spans="1:23" ht="15.75">
      <c r="A68" s="293" t="s">
        <v>481</v>
      </c>
      <c r="B68" s="291">
        <f>B60</f>
        <v>-862948.9607142856</v>
      </c>
      <c r="C68" s="291">
        <f aca="true" t="shared" si="24" ref="C68:K68">C60</f>
        <v>-730187.5821428571</v>
      </c>
      <c r="D68" s="291">
        <f t="shared" si="24"/>
        <v>-597426.2035714285</v>
      </c>
      <c r="E68" s="291">
        <f t="shared" si="24"/>
        <v>-464664.8249999999</v>
      </c>
      <c r="F68" s="291">
        <f t="shared" si="24"/>
        <v>-331903.4464285713</v>
      </c>
      <c r="G68" s="291">
        <f t="shared" si="24"/>
        <v>-199142.06785714274</v>
      </c>
      <c r="H68" s="291">
        <f t="shared" si="24"/>
        <v>-66380.68928571418</v>
      </c>
      <c r="I68" s="291">
        <f t="shared" si="24"/>
        <v>0</v>
      </c>
      <c r="J68" s="291">
        <f t="shared" si="24"/>
        <v>0</v>
      </c>
      <c r="K68" s="292">
        <f t="shared" si="24"/>
        <v>0</v>
      </c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</row>
    <row r="69" spans="1:23" ht="15.75">
      <c r="A69" s="293" t="s">
        <v>179</v>
      </c>
      <c r="B69" s="291">
        <f>IF(SUM($B$62:B62)+SUM($A$69:A69)&gt;0,0,SUM($B$62:B62)-SUM($A$69:A69))</f>
        <v>-84657928.20700914</v>
      </c>
      <c r="C69" s="291">
        <f>IF(SUM($B$62:C62)+SUM($A$69:B69)&gt;0,0,SUM($B$62:C62)-SUM($A$69:B69))</f>
        <v>-95184483.95387545</v>
      </c>
      <c r="D69" s="291">
        <f>IF(SUM($B$62:D62)+SUM($A$69:C69)&gt;0,0,SUM($B$62:D62)-SUM($A$69:C69))</f>
        <v>-113447832.19674179</v>
      </c>
      <c r="E69" s="291">
        <f>IF(SUM($B$62:E62)+SUM($A$69:D69)&gt;0,0,SUM($B$62:E62)-SUM($A$69:D69))</f>
        <v>-143324139.26683694</v>
      </c>
      <c r="F69" s="291">
        <f>IF(SUM($B$62:F62)+SUM($A$69:E69)&gt;0,0,SUM($B$62:F62)-SUM($A$69:E69))</f>
        <v>-191914604.87584066</v>
      </c>
      <c r="G69" s="291">
        <f>IF(SUM($B$62:G62)+SUM($A$69:F69)&gt;0,0,SUM($B$62:G62)-SUM($A$69:F69))</f>
        <v>-272363170.16820717</v>
      </c>
      <c r="H69" s="291">
        <f>IF(SUM($B$62:H62)+SUM($A$69:G69)&gt;0,0,SUM($B$62:H62)-SUM($A$69:G69))</f>
        <v>-409674464.6221297</v>
      </c>
      <c r="I69" s="291">
        <f>IF(SUM($B$62:I62)+SUM($A$69:H69)&gt;0,0,SUM($B$62:I62)-SUM($A$69:H69))</f>
        <v>-653097054.8363132</v>
      </c>
      <c r="J69" s="291">
        <f>IF(SUM($B$62:J62)+SUM($A$69:I69)&gt;0,0,SUM($B$62:J62)-SUM($A$69:I69))</f>
        <v>-1103536440.4502869</v>
      </c>
      <c r="K69" s="292">
        <f>IF(SUM($B$62:K62)+SUM($A$69:J69)&gt;0,0,SUM($B$62:K62)-SUM($A$69:J69))</f>
        <v>-1976437436.0747595</v>
      </c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</row>
    <row r="70" spans="1:23" ht="15.75">
      <c r="A70" s="293" t="s">
        <v>484</v>
      </c>
      <c r="B70" s="300">
        <f>IF(((SUM($B$49:B49)+SUM($B$51:B55))+SUM($B$72:B72))&lt;0,((SUM($B$49:B49)+SUM($B$51:B55))+SUM($B$72:B72))*0.18-SUM($A$70:A70),IF(SUM(A$70:$B70)&lt;0,0-SUM(A$70:$B70),0))</f>
        <v>-140539860</v>
      </c>
      <c r="C70" s="300">
        <f>IF(((SUM($B$49:C49)+SUM($B$51:C55))+SUM($B$72:C72))&lt;0,((SUM($B$49:C49)+SUM($B$51:C55))+SUM($B$72:C72))*0.18-SUM($A$70:B70),IF(SUM($B$70:B70)&lt;0,0-SUM($B$70:B70),0))</f>
        <v>84853148.4</v>
      </c>
      <c r="D70" s="300">
        <f>IF(((SUM($B$49:D49)+SUM($B$51:D55))+SUM($B$72:D72))&lt;0,((SUM($B$49:D49)+SUM($B$51:D55))+SUM($B$72:D72))*0.18-SUM($A$70:C70),IF(SUM($B$70:C70)&lt;0,0-SUM($B$70:C70),0))</f>
        <v>55686711.599999994</v>
      </c>
      <c r="E70" s="300">
        <f>IF(((SUM($B$49:E49)+SUM($B$51:E55))+SUM($B$72:E72))&lt;0,((SUM($B$49:E49)+SUM($B$51:E55))+SUM($B$72:E72))*0.18-SUM($A$70:D70),IF(SUM($B$70:D70)&lt;0,0-SUM($B$70:D70),0))</f>
        <v>0</v>
      </c>
      <c r="F70" s="300">
        <f>IF(((SUM($B$49:F49)+SUM($B$51:F55))+SUM($B$72:F72))&lt;0,((SUM($B$49:F49)+SUM($B$51:F55))+SUM($B$72:F72))*0.18-SUM($A$70:E70),IF(SUM($B$70:E70)&lt;0,0-SUM($B$70:E70),0))</f>
        <v>0</v>
      </c>
      <c r="G70" s="300">
        <f>IF(((SUM($B$49:G49)+SUM($B$51:G55))+SUM($B$72:G72))&lt;0,((SUM($B$49:G49)+SUM($B$51:G55))+SUM($B$72:G72))*0.18-SUM($A$70:F70),IF(SUM($B$70:F70)&lt;0,0-SUM($B$70:F70),0))</f>
        <v>0</v>
      </c>
      <c r="H70" s="300">
        <f>IF(((SUM($B$49:H49)+SUM($B$51:H55))+SUM($B$72:H72))&lt;0,((SUM($B$49:H49)+SUM($B$51:H55))+SUM($B$72:H72))*0.18-SUM($A$70:G70),IF(SUM($B$70:G70)&lt;0,0-SUM($B$70:G70),0))</f>
        <v>0</v>
      </c>
      <c r="I70" s="300">
        <f>IF(((SUM($B$49:I49)+SUM($B$51:I55))+SUM($B$72:I72))&lt;0,((SUM($B$49:I49)+SUM($B$51:I55))+SUM($B$72:I72))*0.18-SUM($A$70:H70),IF(SUM($B$70:H70)&lt;0,0-SUM($B$70:H70),0))</f>
        <v>0</v>
      </c>
      <c r="J70" s="300">
        <f>IF(((SUM($B$49:J49)+SUM($B$51:J55))+SUM($B$72:J72))&lt;0,((SUM($B$49:J49)+SUM($B$51:J55))+SUM($B$72:J72))*0.18-SUM($A$70:I70),IF(SUM($B$70:I70)&lt;0,0-SUM($B$70:I70),0))</f>
        <v>0</v>
      </c>
      <c r="K70" s="301">
        <f>IF(((SUM($B$49:K49)+SUM($B$51:K55))+SUM($B$72:K72))&lt;0,((SUM($B$49:K49)+SUM($B$51:K55))+SUM($B$72:K72))*0.18-SUM($A$70:J70),IF(SUM($B$70:J70)&lt;0,0-SUM($B$70:J70),0))</f>
        <v>0</v>
      </c>
      <c r="L70" s="302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</row>
    <row r="71" spans="1:23" ht="15.75">
      <c r="A71" s="293" t="s">
        <v>485</v>
      </c>
      <c r="B71" s="291">
        <f>-B49*(B29)</f>
        <v>-42500000</v>
      </c>
      <c r="C71" s="291">
        <f>-(C49-B49)*$B$29</f>
        <v>-5253000.0000000065</v>
      </c>
      <c r="D71" s="291">
        <f aca="true" t="shared" si="25" ref="D71:K71">-(D49-C49)*$B$29</f>
        <v>-9121587.04800002</v>
      </c>
      <c r="E71" s="291">
        <f t="shared" si="25"/>
        <v>-14928268.709614445</v>
      </c>
      <c r="F71" s="291">
        <f t="shared" si="25"/>
        <v>-24285562.361948684</v>
      </c>
      <c r="G71" s="291">
        <f t="shared" si="25"/>
        <v>-40214839.44948297</v>
      </c>
      <c r="H71" s="291">
        <f t="shared" si="25"/>
        <v>-68646444.91086483</v>
      </c>
      <c r="I71" s="291">
        <f t="shared" si="25"/>
        <v>-121708986.1933641</v>
      </c>
      <c r="J71" s="291">
        <f t="shared" si="25"/>
        <v>-225224292.6156344</v>
      </c>
      <c r="K71" s="292">
        <f t="shared" si="25"/>
        <v>-436455384.51353735</v>
      </c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</row>
    <row r="72" spans="1:11" ht="15.75">
      <c r="A72" s="293" t="s">
        <v>486</v>
      </c>
      <c r="B72" s="291">
        <f>-($B$15+$B$16)*$B$18</f>
        <v>-7000600</v>
      </c>
      <c r="C72" s="291">
        <v>0</v>
      </c>
      <c r="D72" s="291">
        <v>0</v>
      </c>
      <c r="E72" s="291">
        <v>0</v>
      </c>
      <c r="F72" s="291">
        <v>0</v>
      </c>
      <c r="G72" s="291">
        <v>0</v>
      </c>
      <c r="H72" s="291">
        <v>0</v>
      </c>
      <c r="I72" s="291">
        <v>0</v>
      </c>
      <c r="J72" s="291">
        <v>0</v>
      </c>
      <c r="K72" s="292">
        <v>0</v>
      </c>
    </row>
    <row r="73" spans="1:11" ht="15.75">
      <c r="A73" s="293" t="s">
        <v>487</v>
      </c>
      <c r="B73" s="291">
        <f aca="true" t="shared" si="26" ref="B73:K73">B44-B45</f>
        <v>5310455.142857143</v>
      </c>
      <c r="C73" s="291">
        <f t="shared" si="26"/>
        <v>-885075.8571428572</v>
      </c>
      <c r="D73" s="291">
        <f t="shared" si="26"/>
        <v>-885075.8571428572</v>
      </c>
      <c r="E73" s="291">
        <f t="shared" si="26"/>
        <v>-885075.8571428572</v>
      </c>
      <c r="F73" s="291">
        <f t="shared" si="26"/>
        <v>-885075.8571428572</v>
      </c>
      <c r="G73" s="291">
        <f t="shared" si="26"/>
        <v>-885075.8571428572</v>
      </c>
      <c r="H73" s="291">
        <f t="shared" si="26"/>
        <v>-885075.8571428572</v>
      </c>
      <c r="I73" s="291">
        <f t="shared" si="26"/>
        <v>0</v>
      </c>
      <c r="J73" s="291">
        <f t="shared" si="26"/>
        <v>0</v>
      </c>
      <c r="K73" s="292">
        <f t="shared" si="26"/>
        <v>0</v>
      </c>
    </row>
    <row r="74" spans="1:11" s="243" customFormat="1" ht="14.25">
      <c r="A74" s="303" t="s">
        <v>488</v>
      </c>
      <c r="B74" s="289">
        <f>SUM(B66:B73)</f>
        <v>-270919672.57142866</v>
      </c>
      <c r="C74" s="289">
        <f aca="true" t="shared" si="27" ref="C74:K74">SUM(C66:C73)</f>
        <v>189921970.11428574</v>
      </c>
      <c r="D74" s="289">
        <f t="shared" si="27"/>
        <v>248020639.1760002</v>
      </c>
      <c r="E74" s="289">
        <f t="shared" si="27"/>
        <v>324096756.09141564</v>
      </c>
      <c r="F74" s="289">
        <f t="shared" si="27"/>
        <v>527148627.64764905</v>
      </c>
      <c r="G74" s="289">
        <f t="shared" si="27"/>
        <v>851042916.6305928</v>
      </c>
      <c r="H74" s="289">
        <f t="shared" si="27"/>
        <v>1389866716.1420777</v>
      </c>
      <c r="I74" s="289">
        <f t="shared" si="27"/>
        <v>2471149073.587882</v>
      </c>
      <c r="J74" s="289">
        <f t="shared" si="27"/>
        <v>4169260373.4343896</v>
      </c>
      <c r="K74" s="290">
        <f t="shared" si="27"/>
        <v>7449479605.949109</v>
      </c>
    </row>
    <row r="75" spans="1:11" s="243" customFormat="1" ht="14.25">
      <c r="A75" s="303" t="s">
        <v>489</v>
      </c>
      <c r="B75" s="289">
        <f>SUM($B$74:B74)</f>
        <v>-270919672.57142866</v>
      </c>
      <c r="C75" s="289">
        <f>SUM($B$74:C74)</f>
        <v>-80997702.45714292</v>
      </c>
      <c r="D75" s="289">
        <f>SUM($B$74:D74)</f>
        <v>167022936.7188573</v>
      </c>
      <c r="E75" s="289">
        <f>SUM($B$74:E74)</f>
        <v>491119692.81027293</v>
      </c>
      <c r="F75" s="289">
        <f>SUM($B$74:F74)</f>
        <v>1018268320.457922</v>
      </c>
      <c r="G75" s="289">
        <f>SUM($B$74:G74)</f>
        <v>1869311237.0885148</v>
      </c>
      <c r="H75" s="289">
        <f>SUM($B$74:H74)</f>
        <v>3259177953.2305927</v>
      </c>
      <c r="I75" s="289">
        <f>SUM($B$74:I74)</f>
        <v>5730327026.818475</v>
      </c>
      <c r="J75" s="289">
        <f>SUM($B$74:J74)</f>
        <v>9899587400.252865</v>
      </c>
      <c r="K75" s="290">
        <f>SUM($B$74:K74)</f>
        <v>17349067006.201973</v>
      </c>
    </row>
    <row r="76" spans="1:11" ht="15.75">
      <c r="A76" s="7" t="s">
        <v>490</v>
      </c>
      <c r="B76" s="304">
        <f aca="true" t="shared" si="28" ref="B76:K76">1/POWER((1+$B$34),B64)</f>
        <v>0.9428090415820635</v>
      </c>
      <c r="C76" s="304" t="e">
        <f>1/POWER((1+$B$34),C64)</f>
        <v>#DIV/0!</v>
      </c>
      <c r="D76" s="304" t="e">
        <f t="shared" si="28"/>
        <v>#DIV/0!</v>
      </c>
      <c r="E76" s="304" t="e">
        <f t="shared" si="28"/>
        <v>#DIV/0!</v>
      </c>
      <c r="F76" s="304" t="e">
        <f t="shared" si="28"/>
        <v>#DIV/0!</v>
      </c>
      <c r="G76" s="304" t="e">
        <f t="shared" si="28"/>
        <v>#DIV/0!</v>
      </c>
      <c r="H76" s="304" t="e">
        <f t="shared" si="28"/>
        <v>#DIV/0!</v>
      </c>
      <c r="I76" s="304" t="e">
        <f t="shared" si="28"/>
        <v>#DIV/0!</v>
      </c>
      <c r="J76" s="304" t="e">
        <f t="shared" si="28"/>
        <v>#DIV/0!</v>
      </c>
      <c r="K76" s="305" t="e">
        <f t="shared" si="28"/>
        <v>#DIV/0!</v>
      </c>
    </row>
    <row r="77" spans="1:12" s="243" customFormat="1" ht="14.25">
      <c r="A77" s="306" t="s">
        <v>491</v>
      </c>
      <c r="B77" s="307">
        <f>B74*B76</f>
        <v>-255425516.8427951</v>
      </c>
      <c r="C77" s="307" t="e">
        <f aca="true" t="shared" si="29" ref="C77:K77">C74*C76</f>
        <v>#DIV/0!</v>
      </c>
      <c r="D77" s="307" t="e">
        <f t="shared" si="29"/>
        <v>#DIV/0!</v>
      </c>
      <c r="E77" s="307" t="e">
        <f t="shared" si="29"/>
        <v>#DIV/0!</v>
      </c>
      <c r="F77" s="307" t="e">
        <f t="shared" si="29"/>
        <v>#DIV/0!</v>
      </c>
      <c r="G77" s="307" t="e">
        <f t="shared" si="29"/>
        <v>#DIV/0!</v>
      </c>
      <c r="H77" s="307" t="e">
        <f t="shared" si="29"/>
        <v>#DIV/0!</v>
      </c>
      <c r="I77" s="307" t="e">
        <f t="shared" si="29"/>
        <v>#DIV/0!</v>
      </c>
      <c r="J77" s="307" t="e">
        <f t="shared" si="29"/>
        <v>#DIV/0!</v>
      </c>
      <c r="K77" s="308" t="e">
        <f t="shared" si="29"/>
        <v>#DIV/0!</v>
      </c>
      <c r="L77" s="309"/>
    </row>
    <row r="78" spans="1:11" s="243" customFormat="1" ht="14.25">
      <c r="A78" s="306" t="s">
        <v>492</v>
      </c>
      <c r="B78" s="307">
        <f>SUM($B$77:B77)</f>
        <v>-255425516.8427951</v>
      </c>
      <c r="C78" s="307" t="e">
        <f>SUM($B$77:C77)</f>
        <v>#DIV/0!</v>
      </c>
      <c r="D78" s="307" t="e">
        <f>SUM($B$77:D77)</f>
        <v>#DIV/0!</v>
      </c>
      <c r="E78" s="307" t="e">
        <f>SUM($B$77:E77)</f>
        <v>#DIV/0!</v>
      </c>
      <c r="F78" s="307" t="e">
        <f>SUM($B$77:F77)</f>
        <v>#DIV/0!</v>
      </c>
      <c r="G78" s="307" t="e">
        <f>SUM($B$77:G77)</f>
        <v>#DIV/0!</v>
      </c>
      <c r="H78" s="307" t="e">
        <f>SUM($B$77:H77)</f>
        <v>#DIV/0!</v>
      </c>
      <c r="I78" s="307" t="e">
        <f>SUM($B$77:I77)</f>
        <v>#DIV/0!</v>
      </c>
      <c r="J78" s="307" t="e">
        <f>SUM($B$77:J77)</f>
        <v>#DIV/0!</v>
      </c>
      <c r="K78" s="308" t="e">
        <f>SUM($B$77:K77)</f>
        <v>#DIV/0!</v>
      </c>
    </row>
    <row r="79" spans="1:11" s="243" customFormat="1" ht="14.25">
      <c r="A79" s="306" t="s">
        <v>493</v>
      </c>
      <c r="B79" s="310">
        <f>IF((ISERR(IRR($B$74:B74))),0,IF(IRR($B$74:B74)&lt;0,0,IRR($B$74:B74)))</f>
        <v>0</v>
      </c>
      <c r="C79" s="310">
        <f>IF((ISERR(IRR($B$74:C74))),0,IF(IRR($B$74:C74)&lt;0,0,IRR($B$74:C74)))</f>
        <v>0</v>
      </c>
      <c r="D79" s="310">
        <f>IF((ISERR(IRR($B$74:D74))),0,IF(IRR($B$74:D74)&lt;0,0,IRR($B$74:D74)))</f>
        <v>0.3695013330614261</v>
      </c>
      <c r="E79" s="310">
        <f>IF((ISERR(IRR($B$74:E74))),0,IF(IRR($B$74:E74)&lt;0,0,IRR($B$74:E74)))</f>
        <v>0.6744376570986405</v>
      </c>
      <c r="F79" s="310">
        <f>IF((ISERR(IRR($B$74:F74))),0,IF(IRR($B$74:F74)&lt;0,0,IRR($B$74:F74)))</f>
        <v>0.8512717247018301</v>
      </c>
      <c r="G79" s="310">
        <f>IF((ISERR(IRR($B$74:G74))),0,IF(IRR($B$74:G74)&lt;0,0,IRR($B$74:G74)))</f>
        <v>0.9561459548616057</v>
      </c>
      <c r="H79" s="310">
        <f>IF((ISERR(IRR($B$74:H74))),0,IF(IRR($B$74:H74)&lt;0,0,IRR($B$74:H74)))</f>
        <v>1.0217939293075844</v>
      </c>
      <c r="I79" s="310">
        <f>IF((ISERR(IRR($B$74:I74))),0,IF(IRR($B$74:I74)&lt;0,0,IRR($B$74:I74)))</f>
        <v>1.0678061723973744</v>
      </c>
      <c r="J79" s="310">
        <f>IF((ISERR(IRR($B$74:J74))),0,IF(IRR($B$74:J74)&lt;0,0,IRR($B$74:J74)))</f>
        <v>1.0990789492593298</v>
      </c>
      <c r="K79" s="311">
        <f>IF((ISERR(IRR($B$74:K74))),0,IF(IRR($B$74:K74)&lt;0,0,IRR($B$74:K74)))</f>
        <v>1.1220453125076766</v>
      </c>
    </row>
    <row r="80" spans="1:11" s="243" customFormat="1" ht="14.25">
      <c r="A80" s="306" t="s">
        <v>494</v>
      </c>
      <c r="B80" s="312">
        <f aca="true" t="shared" si="30" ref="B80:K80">IF(AND(B75&gt;0,A75&lt;0),(B65-(B75/(B75-A75))),0)</f>
        <v>0</v>
      </c>
      <c r="C80" s="312">
        <f t="shared" si="30"/>
        <v>0</v>
      </c>
      <c r="D80" s="312" t="e">
        <f t="shared" si="30"/>
        <v>#VALUE!</v>
      </c>
      <c r="E80" s="312">
        <f t="shared" si="30"/>
        <v>0</v>
      </c>
      <c r="F80" s="312">
        <f t="shared" si="30"/>
        <v>0</v>
      </c>
      <c r="G80" s="312">
        <f t="shared" si="30"/>
        <v>0</v>
      </c>
      <c r="H80" s="312">
        <f t="shared" si="30"/>
        <v>0</v>
      </c>
      <c r="I80" s="312">
        <f t="shared" si="30"/>
        <v>0</v>
      </c>
      <c r="J80" s="312">
        <f t="shared" si="30"/>
        <v>0</v>
      </c>
      <c r="K80" s="313">
        <f t="shared" si="30"/>
        <v>0</v>
      </c>
    </row>
    <row r="81" spans="1:11" s="243" customFormat="1" ht="15" thickBot="1">
      <c r="A81" s="314" t="s">
        <v>495</v>
      </c>
      <c r="B81" s="315">
        <f>IF(AND(B78&gt;0,A78&lt;0),(B65-(B78/(B78-A78))),0)</f>
        <v>0</v>
      </c>
      <c r="C81" s="315" t="e">
        <f>IF(AND(C78&gt;0,B78&lt;0),(C65-(C78/(C78-B78))),0)</f>
        <v>#DIV/0!</v>
      </c>
      <c r="D81" s="315" t="e">
        <f aca="true" t="shared" si="31" ref="D81:J81">IF(AND(D78&gt;0,C78&lt;0),(D65-(D78/(D78-C78))),0)</f>
        <v>#DIV/0!</v>
      </c>
      <c r="E81" s="315" t="e">
        <f t="shared" si="31"/>
        <v>#DIV/0!</v>
      </c>
      <c r="F81" s="315" t="e">
        <f t="shared" si="31"/>
        <v>#DIV/0!</v>
      </c>
      <c r="G81" s="315" t="e">
        <f t="shared" si="31"/>
        <v>#DIV/0!</v>
      </c>
      <c r="H81" s="315" t="e">
        <f t="shared" si="31"/>
        <v>#DIV/0!</v>
      </c>
      <c r="I81" s="315" t="e">
        <f t="shared" si="31"/>
        <v>#DIV/0!</v>
      </c>
      <c r="J81" s="315" t="e">
        <f t="shared" si="31"/>
        <v>#DIV/0!</v>
      </c>
      <c r="K81" s="316" t="e">
        <f>IF(AND(K78&gt;0,J78&lt;0),(K65-(K78/(K78-J78))),0)</f>
        <v>#DIV/0!</v>
      </c>
    </row>
    <row r="83" spans="1:11" ht="64.5" customHeight="1">
      <c r="A83" s="577" t="s">
        <v>66</v>
      </c>
      <c r="B83" s="577"/>
      <c r="C83" s="577"/>
      <c r="D83" s="577"/>
      <c r="E83" s="577"/>
      <c r="F83" s="577"/>
      <c r="G83" s="577"/>
      <c r="H83" s="577"/>
      <c r="I83" s="577"/>
      <c r="J83" s="577"/>
      <c r="K83" s="577"/>
    </row>
    <row r="85" ht="15.75">
      <c r="C85" s="317"/>
    </row>
  </sheetData>
  <sheetProtection/>
  <mergeCells count="6">
    <mergeCell ref="A5:K5"/>
    <mergeCell ref="A83:K83"/>
    <mergeCell ref="D18:E18"/>
    <mergeCell ref="D19:E19"/>
    <mergeCell ref="D20:E20"/>
    <mergeCell ref="D21:E21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9"/>
  <sheetViews>
    <sheetView zoomScale="80" zoomScaleNormal="80" zoomScalePageLayoutView="0" workbookViewId="0" topLeftCell="A56">
      <selection activeCell="C25" sqref="C25"/>
    </sheetView>
  </sheetViews>
  <sheetFormatPr defaultColWidth="9.00390625" defaultRowHeight="15.75"/>
  <cols>
    <col min="1" max="1" width="9.00390625" style="15" customWidth="1"/>
    <col min="2" max="2" width="60.75390625" style="15" customWidth="1"/>
    <col min="3" max="3" width="17.50390625" style="15" customWidth="1"/>
    <col min="4" max="4" width="19.125" style="15" customWidth="1"/>
    <col min="5" max="6" width="0" style="15" hidden="1" customWidth="1"/>
    <col min="7" max="7" width="12.75390625" style="15" customWidth="1"/>
    <col min="8" max="8" width="12.625" style="15" customWidth="1"/>
    <col min="9" max="12" width="9.00390625" style="15" customWidth="1"/>
    <col min="13" max="13" width="13.00390625" style="15" customWidth="1"/>
    <col min="14" max="16384" width="9.00390625" style="15" customWidth="1"/>
  </cols>
  <sheetData>
    <row r="2" ht="15.75">
      <c r="H2" s="4" t="s">
        <v>430</v>
      </c>
    </row>
    <row r="3" ht="15.75">
      <c r="H3" s="4" t="s">
        <v>363</v>
      </c>
    </row>
    <row r="4" ht="15.75">
      <c r="H4" s="4" t="s">
        <v>378</v>
      </c>
    </row>
    <row r="5" ht="15.75">
      <c r="H5" s="4"/>
    </row>
    <row r="6" spans="1:12" ht="15.75" customHeight="1">
      <c r="A6" s="580" t="s">
        <v>77</v>
      </c>
      <c r="B6" s="580"/>
      <c r="C6" s="580"/>
      <c r="D6" s="580"/>
      <c r="E6" s="580"/>
      <c r="F6" s="580"/>
      <c r="G6" s="580"/>
      <c r="H6" s="580"/>
      <c r="I6" s="111"/>
      <c r="J6" s="111"/>
      <c r="K6" s="111"/>
      <c r="L6" s="111"/>
    </row>
    <row r="7" spans="1:12" ht="15.75" customHeight="1">
      <c r="A7" s="351"/>
      <c r="B7" s="580" t="s">
        <v>579</v>
      </c>
      <c r="C7" s="580"/>
      <c r="D7" s="580"/>
      <c r="E7" s="580"/>
      <c r="F7" s="580"/>
      <c r="G7" s="580"/>
      <c r="H7" s="351"/>
      <c r="I7" s="111"/>
      <c r="J7" s="111"/>
      <c r="K7" s="111"/>
      <c r="L7" s="111"/>
    </row>
    <row r="8" ht="18.75">
      <c r="H8" s="347" t="s">
        <v>364</v>
      </c>
    </row>
    <row r="9" ht="18.75">
      <c r="H9" s="347" t="s">
        <v>72</v>
      </c>
    </row>
    <row r="10" ht="18.75">
      <c r="H10" s="347" t="s">
        <v>582</v>
      </c>
    </row>
    <row r="11" ht="18.75">
      <c r="H11" s="348" t="s">
        <v>366</v>
      </c>
    </row>
    <row r="12" ht="18.75">
      <c r="H12" s="347" t="s">
        <v>666</v>
      </c>
    </row>
    <row r="13" ht="18.75">
      <c r="H13" s="347" t="s">
        <v>368</v>
      </c>
    </row>
    <row r="15" spans="1:12" ht="15.75">
      <c r="A15" s="112"/>
      <c r="L15" s="113"/>
    </row>
    <row r="16" spans="1:12" ht="18.75">
      <c r="A16" s="358" t="s">
        <v>5</v>
      </c>
      <c r="L16" s="113"/>
    </row>
    <row r="17" ht="15.75">
      <c r="L17" s="113"/>
    </row>
    <row r="18" spans="1:12" ht="18.75" customHeight="1">
      <c r="A18" s="579" t="s">
        <v>667</v>
      </c>
      <c r="B18" s="579"/>
      <c r="C18" s="419"/>
      <c r="D18" s="419"/>
      <c r="E18" s="419"/>
      <c r="F18" s="419"/>
      <c r="G18" s="419"/>
      <c r="H18" s="419"/>
      <c r="I18" s="419"/>
      <c r="J18" s="419"/>
      <c r="L18" s="113"/>
    </row>
    <row r="19" spans="1:12" ht="16.5" thickBot="1">
      <c r="A19" s="156"/>
      <c r="B19" s="156"/>
      <c r="C19" s="157"/>
      <c r="D19" s="157"/>
      <c r="E19" s="157"/>
      <c r="F19" s="157"/>
      <c r="G19" s="157"/>
      <c r="H19" s="157"/>
      <c r="I19" s="157"/>
      <c r="J19" s="157"/>
      <c r="L19" s="113"/>
    </row>
    <row r="20" spans="1:8" ht="28.5" customHeight="1">
      <c r="A20" s="584" t="s">
        <v>105</v>
      </c>
      <c r="B20" s="587" t="s">
        <v>69</v>
      </c>
      <c r="C20" s="582" t="s">
        <v>335</v>
      </c>
      <c r="D20" s="582"/>
      <c r="E20" s="582"/>
      <c r="F20" s="582"/>
      <c r="G20" s="590" t="s">
        <v>225</v>
      </c>
      <c r="H20" s="593" t="s">
        <v>226</v>
      </c>
    </row>
    <row r="21" spans="1:8" ht="28.5" customHeight="1">
      <c r="A21" s="585"/>
      <c r="B21" s="588"/>
      <c r="C21" s="475"/>
      <c r="D21" s="475"/>
      <c r="E21" s="475"/>
      <c r="F21" s="475"/>
      <c r="G21" s="591"/>
      <c r="H21" s="594"/>
    </row>
    <row r="22" spans="1:8" ht="31.5">
      <c r="A22" s="586"/>
      <c r="B22" s="589"/>
      <c r="C22" s="114" t="s">
        <v>227</v>
      </c>
      <c r="D22" s="114" t="s">
        <v>228</v>
      </c>
      <c r="E22" s="114" t="s">
        <v>227</v>
      </c>
      <c r="F22" s="114" t="s">
        <v>228</v>
      </c>
      <c r="G22" s="592"/>
      <c r="H22" s="595"/>
    </row>
    <row r="23" spans="1:8" ht="15.75">
      <c r="A23" s="22">
        <v>1</v>
      </c>
      <c r="B23" s="20">
        <v>2</v>
      </c>
      <c r="C23" s="114">
        <v>3</v>
      </c>
      <c r="D23" s="114">
        <v>4</v>
      </c>
      <c r="E23" s="114"/>
      <c r="F23" s="114"/>
      <c r="G23" s="214">
        <v>5</v>
      </c>
      <c r="H23" s="21">
        <v>6</v>
      </c>
    </row>
    <row r="24" spans="1:8" ht="32.25">
      <c r="A24" s="6">
        <v>1</v>
      </c>
      <c r="B24" s="430" t="s">
        <v>642</v>
      </c>
      <c r="C24" s="432">
        <v>42095</v>
      </c>
      <c r="D24" s="432">
        <v>42278</v>
      </c>
      <c r="E24" s="114"/>
      <c r="F24" s="114"/>
      <c r="G24" s="214"/>
      <c r="H24" s="21"/>
    </row>
    <row r="25" spans="1:8" ht="18.75">
      <c r="A25" s="429" t="s">
        <v>92</v>
      </c>
      <c r="B25" s="414" t="s">
        <v>1</v>
      </c>
      <c r="C25" s="360">
        <v>42095</v>
      </c>
      <c r="D25" s="360">
        <v>42095</v>
      </c>
      <c r="E25" s="114"/>
      <c r="F25" s="114"/>
      <c r="G25" s="214"/>
      <c r="H25" s="21"/>
    </row>
    <row r="26" spans="1:8" ht="18.75">
      <c r="A26" s="429" t="s">
        <v>93</v>
      </c>
      <c r="B26" s="414" t="s">
        <v>280</v>
      </c>
      <c r="C26" s="360">
        <v>42095</v>
      </c>
      <c r="D26" s="360">
        <v>42156</v>
      </c>
      <c r="E26" s="114"/>
      <c r="F26" s="114"/>
      <c r="G26" s="214"/>
      <c r="H26" s="21"/>
    </row>
    <row r="27" spans="1:8" ht="18.75">
      <c r="A27" s="429" t="s">
        <v>94</v>
      </c>
      <c r="B27" s="414" t="s">
        <v>285</v>
      </c>
      <c r="C27" s="360">
        <v>42156</v>
      </c>
      <c r="D27" s="431">
        <v>42248</v>
      </c>
      <c r="E27" s="114"/>
      <c r="F27" s="114"/>
      <c r="G27" s="214"/>
      <c r="H27" s="21"/>
    </row>
    <row r="28" spans="1:8" ht="32.25">
      <c r="A28" s="429" t="s">
        <v>95</v>
      </c>
      <c r="B28" s="414" t="s">
        <v>281</v>
      </c>
      <c r="C28" s="431">
        <v>42248</v>
      </c>
      <c r="D28" s="431">
        <v>42278</v>
      </c>
      <c r="E28" s="114"/>
      <c r="F28" s="114"/>
      <c r="G28" s="214"/>
      <c r="H28" s="21"/>
    </row>
    <row r="29" spans="1:8" ht="18.75">
      <c r="A29" s="429" t="s">
        <v>2</v>
      </c>
      <c r="B29" s="414" t="s">
        <v>283</v>
      </c>
      <c r="C29" s="431">
        <v>42248</v>
      </c>
      <c r="D29" s="431">
        <v>42278</v>
      </c>
      <c r="E29" s="114"/>
      <c r="F29" s="114"/>
      <c r="G29" s="214"/>
      <c r="H29" s="21"/>
    </row>
    <row r="31" spans="1:8" ht="32.25">
      <c r="A31" s="6">
        <v>2</v>
      </c>
      <c r="B31" s="430" t="s">
        <v>645</v>
      </c>
      <c r="C31" s="432">
        <v>42095</v>
      </c>
      <c r="D31" s="432">
        <v>42278</v>
      </c>
      <c r="E31" s="114"/>
      <c r="F31" s="114"/>
      <c r="G31" s="214"/>
      <c r="H31" s="21"/>
    </row>
    <row r="32" spans="1:8" ht="18.75">
      <c r="A32" s="429" t="s">
        <v>78</v>
      </c>
      <c r="B32" s="414" t="s">
        <v>1</v>
      </c>
      <c r="C32" s="360">
        <v>42095</v>
      </c>
      <c r="D32" s="360">
        <v>42095</v>
      </c>
      <c r="E32" s="114"/>
      <c r="F32" s="114"/>
      <c r="G32" s="214"/>
      <c r="H32" s="21"/>
    </row>
    <row r="33" spans="1:8" ht="18.75">
      <c r="A33" s="429" t="s">
        <v>79</v>
      </c>
      <c r="B33" s="414" t="s">
        <v>280</v>
      </c>
      <c r="C33" s="360">
        <v>42095</v>
      </c>
      <c r="D33" s="360">
        <v>42156</v>
      </c>
      <c r="E33" s="114"/>
      <c r="F33" s="114"/>
      <c r="G33" s="214"/>
      <c r="H33" s="21"/>
    </row>
    <row r="34" spans="1:8" ht="18.75">
      <c r="A34" s="429" t="s">
        <v>80</v>
      </c>
      <c r="B34" s="414" t="s">
        <v>285</v>
      </c>
      <c r="C34" s="360">
        <v>42156</v>
      </c>
      <c r="D34" s="431">
        <v>42248</v>
      </c>
      <c r="E34" s="114"/>
      <c r="F34" s="114"/>
      <c r="G34" s="214"/>
      <c r="H34" s="21"/>
    </row>
    <row r="35" spans="1:8" ht="32.25">
      <c r="A35" s="429" t="s">
        <v>3</v>
      </c>
      <c r="B35" s="414" t="s">
        <v>281</v>
      </c>
      <c r="C35" s="431">
        <v>42248</v>
      </c>
      <c r="D35" s="431">
        <v>42278</v>
      </c>
      <c r="E35" s="114"/>
      <c r="F35" s="114"/>
      <c r="G35" s="214"/>
      <c r="H35" s="21"/>
    </row>
    <row r="36" spans="1:8" ht="18.75">
      <c r="A36" s="429" t="s">
        <v>4</v>
      </c>
      <c r="B36" s="414" t="s">
        <v>283</v>
      </c>
      <c r="C36" s="431">
        <v>42248</v>
      </c>
      <c r="D36" s="431">
        <v>42278</v>
      </c>
      <c r="E36" s="114"/>
      <c r="F36" s="114"/>
      <c r="G36" s="214"/>
      <c r="H36" s="21"/>
    </row>
    <row r="37" spans="1:8" ht="15.75">
      <c r="A37" s="6"/>
      <c r="B37" s="414"/>
      <c r="C37" s="114"/>
      <c r="D37" s="114"/>
      <c r="E37" s="114"/>
      <c r="F37" s="114"/>
      <c r="G37" s="214"/>
      <c r="H37" s="21"/>
    </row>
    <row r="38" spans="1:8" ht="18.75">
      <c r="A38" s="6">
        <v>3</v>
      </c>
      <c r="B38" s="430" t="s">
        <v>647</v>
      </c>
      <c r="C38" s="433">
        <v>42278</v>
      </c>
      <c r="D38" s="433">
        <v>42359</v>
      </c>
      <c r="E38" s="114"/>
      <c r="F38" s="114"/>
      <c r="G38" s="214"/>
      <c r="H38" s="21"/>
    </row>
    <row r="39" spans="1:8" ht="18.75">
      <c r="A39" s="429" t="s">
        <v>6</v>
      </c>
      <c r="B39" s="414" t="s">
        <v>285</v>
      </c>
      <c r="C39" s="360">
        <v>42278</v>
      </c>
      <c r="D39" s="360">
        <v>42278</v>
      </c>
      <c r="E39" s="114"/>
      <c r="F39" s="114"/>
      <c r="G39" s="214"/>
      <c r="H39" s="21"/>
    </row>
    <row r="40" spans="1:8" ht="18.75">
      <c r="A40" s="429" t="s">
        <v>7</v>
      </c>
      <c r="B40" s="414" t="s">
        <v>584</v>
      </c>
      <c r="C40" s="360">
        <v>42278</v>
      </c>
      <c r="D40" s="360">
        <v>42309</v>
      </c>
      <c r="E40" s="114"/>
      <c r="F40" s="114"/>
      <c r="G40" s="214"/>
      <c r="H40" s="21"/>
    </row>
    <row r="41" spans="1:8" ht="18.75">
      <c r="A41" s="429" t="s">
        <v>8</v>
      </c>
      <c r="B41" s="414" t="s">
        <v>253</v>
      </c>
      <c r="C41" s="360">
        <v>42309</v>
      </c>
      <c r="D41" s="360">
        <v>42339</v>
      </c>
      <c r="E41" s="114"/>
      <c r="F41" s="114"/>
      <c r="G41" s="214"/>
      <c r="H41" s="21"/>
    </row>
    <row r="42" spans="1:8" ht="18.75">
      <c r="A42" s="429" t="s">
        <v>9</v>
      </c>
      <c r="B42" s="414" t="s">
        <v>292</v>
      </c>
      <c r="C42" s="360">
        <v>42309</v>
      </c>
      <c r="D42" s="360">
        <v>42339</v>
      </c>
      <c r="E42" s="114"/>
      <c r="F42" s="114"/>
      <c r="G42" s="214"/>
      <c r="H42" s="21"/>
    </row>
    <row r="43" spans="1:8" ht="18.75">
      <c r="A43" s="429" t="s">
        <v>10</v>
      </c>
      <c r="B43" s="414" t="s">
        <v>293</v>
      </c>
      <c r="C43" s="360">
        <v>42339</v>
      </c>
      <c r="D43" s="360">
        <v>42369</v>
      </c>
      <c r="E43" s="114"/>
      <c r="F43" s="114"/>
      <c r="G43" s="214"/>
      <c r="H43" s="21"/>
    </row>
    <row r="44" spans="1:8" ht="18.75">
      <c r="A44" s="429" t="s">
        <v>11</v>
      </c>
      <c r="B44" s="414" t="s">
        <v>295</v>
      </c>
      <c r="C44" s="360">
        <v>42339</v>
      </c>
      <c r="D44" s="360">
        <v>42369</v>
      </c>
      <c r="E44" s="114"/>
      <c r="F44" s="114"/>
      <c r="G44" s="214"/>
      <c r="H44" s="21"/>
    </row>
    <row r="45" spans="1:8" ht="18.75">
      <c r="A45" s="429" t="s">
        <v>12</v>
      </c>
      <c r="B45" s="414" t="s">
        <v>298</v>
      </c>
      <c r="C45" s="360">
        <v>42339</v>
      </c>
      <c r="D45" s="360">
        <v>42369</v>
      </c>
      <c r="E45" s="114"/>
      <c r="F45" s="114"/>
      <c r="G45" s="214"/>
      <c r="H45" s="21"/>
    </row>
    <row r="46" spans="1:8" ht="15.75">
      <c r="A46" s="6"/>
      <c r="B46" s="414"/>
      <c r="C46" s="114"/>
      <c r="D46" s="114"/>
      <c r="E46" s="114"/>
      <c r="F46" s="114"/>
      <c r="G46" s="214"/>
      <c r="H46" s="21"/>
    </row>
    <row r="47" spans="1:8" ht="46.5" customHeight="1">
      <c r="A47" s="6">
        <v>4</v>
      </c>
      <c r="B47" s="430" t="s">
        <v>629</v>
      </c>
      <c r="C47" s="433">
        <v>42186</v>
      </c>
      <c r="D47" s="433">
        <v>42369</v>
      </c>
      <c r="E47" s="114"/>
      <c r="F47" s="114"/>
      <c r="G47" s="214"/>
      <c r="H47" s="21"/>
    </row>
    <row r="48" spans="1:8" ht="18" customHeight="1">
      <c r="A48" s="429" t="s">
        <v>16</v>
      </c>
      <c r="B48" s="414" t="s">
        <v>90</v>
      </c>
      <c r="C48" s="360">
        <v>42186</v>
      </c>
      <c r="D48" s="360">
        <v>42186</v>
      </c>
      <c r="E48" s="114"/>
      <c r="F48" s="114"/>
      <c r="G48" s="214"/>
      <c r="H48" s="21"/>
    </row>
    <row r="49" spans="1:8" ht="16.5" customHeight="1">
      <c r="A49" s="429" t="s">
        <v>17</v>
      </c>
      <c r="B49" s="414" t="s">
        <v>584</v>
      </c>
      <c r="C49" s="360">
        <v>42186</v>
      </c>
      <c r="D49" s="360">
        <v>42231</v>
      </c>
      <c r="E49" s="114"/>
      <c r="F49" s="114"/>
      <c r="G49" s="214"/>
      <c r="H49" s="21"/>
    </row>
    <row r="50" spans="1:8" ht="18" customHeight="1">
      <c r="A50" s="429" t="s">
        <v>18</v>
      </c>
      <c r="B50" s="414" t="s">
        <v>253</v>
      </c>
      <c r="C50" s="360">
        <v>42231</v>
      </c>
      <c r="D50" s="360">
        <v>42248</v>
      </c>
      <c r="E50" s="114"/>
      <c r="F50" s="114"/>
      <c r="G50" s="214"/>
      <c r="H50" s="21"/>
    </row>
    <row r="51" spans="1:8" ht="18" customHeight="1">
      <c r="A51" s="429" t="s">
        <v>19</v>
      </c>
      <c r="B51" s="414" t="s">
        <v>292</v>
      </c>
      <c r="C51" s="360">
        <v>42231</v>
      </c>
      <c r="D51" s="360">
        <v>42277</v>
      </c>
      <c r="E51" s="114"/>
      <c r="F51" s="114"/>
      <c r="G51" s="214"/>
      <c r="H51" s="21"/>
    </row>
    <row r="52" spans="1:8" ht="18" customHeight="1">
      <c r="A52" s="429" t="s">
        <v>20</v>
      </c>
      <c r="B52" s="414" t="s">
        <v>15</v>
      </c>
      <c r="C52" s="360">
        <v>42186</v>
      </c>
      <c r="D52" s="360">
        <v>42236</v>
      </c>
      <c r="E52" s="114"/>
      <c r="F52" s="114"/>
      <c r="G52" s="214"/>
      <c r="H52" s="21"/>
    </row>
    <row r="53" spans="1:8" ht="16.5" customHeight="1">
      <c r="A53" s="429" t="s">
        <v>21</v>
      </c>
      <c r="B53" s="414" t="s">
        <v>293</v>
      </c>
      <c r="C53" s="360">
        <v>42277</v>
      </c>
      <c r="D53" s="360">
        <v>42338</v>
      </c>
      <c r="E53" s="114"/>
      <c r="F53" s="114"/>
      <c r="G53" s="214"/>
      <c r="H53" s="21"/>
    </row>
    <row r="54" spans="1:8" ht="18" customHeight="1">
      <c r="A54" s="429" t="s">
        <v>22</v>
      </c>
      <c r="B54" s="414" t="s">
        <v>295</v>
      </c>
      <c r="C54" s="360">
        <v>42339</v>
      </c>
      <c r="D54" s="360">
        <v>42358</v>
      </c>
      <c r="E54" s="114"/>
      <c r="F54" s="114"/>
      <c r="G54" s="214"/>
      <c r="H54" s="21"/>
    </row>
    <row r="55" spans="1:8" ht="18.75">
      <c r="A55" s="429" t="s">
        <v>23</v>
      </c>
      <c r="B55" s="414" t="s">
        <v>297</v>
      </c>
      <c r="C55" s="360">
        <v>42339</v>
      </c>
      <c r="D55" s="360">
        <v>42358</v>
      </c>
      <c r="E55" s="114"/>
      <c r="F55" s="114"/>
      <c r="G55" s="214"/>
      <c r="H55" s="21"/>
    </row>
    <row r="56" spans="1:8" ht="18.75">
      <c r="A56" s="429" t="s">
        <v>24</v>
      </c>
      <c r="B56" s="414" t="s">
        <v>298</v>
      </c>
      <c r="C56" s="360">
        <v>42339</v>
      </c>
      <c r="D56" s="360">
        <v>42369</v>
      </c>
      <c r="E56" s="114"/>
      <c r="F56" s="114"/>
      <c r="G56" s="214"/>
      <c r="H56" s="21"/>
    </row>
    <row r="57" spans="1:8" ht="15.75">
      <c r="A57" s="6"/>
      <c r="B57" s="414"/>
      <c r="C57" s="114"/>
      <c r="D57" s="114"/>
      <c r="E57" s="114"/>
      <c r="F57" s="114"/>
      <c r="G57" s="214"/>
      <c r="H57" s="21"/>
    </row>
    <row r="58" spans="1:8" ht="31.5">
      <c r="A58" s="6">
        <v>5</v>
      </c>
      <c r="B58" s="430" t="s">
        <v>630</v>
      </c>
      <c r="C58" s="433">
        <v>42186</v>
      </c>
      <c r="D58" s="433">
        <v>42369</v>
      </c>
      <c r="E58" s="114"/>
      <c r="F58" s="114"/>
      <c r="G58" s="214"/>
      <c r="H58" s="21"/>
    </row>
    <row r="59" spans="1:8" ht="18.75">
      <c r="A59" s="429" t="s">
        <v>25</v>
      </c>
      <c r="B59" s="414" t="s">
        <v>285</v>
      </c>
      <c r="C59" s="360">
        <v>42186</v>
      </c>
      <c r="D59" s="360">
        <v>42186</v>
      </c>
      <c r="E59" s="114"/>
      <c r="F59" s="114"/>
      <c r="G59" s="214"/>
      <c r="H59" s="21"/>
    </row>
    <row r="60" spans="1:8" ht="18" customHeight="1">
      <c r="A60" s="429" t="s">
        <v>26</v>
      </c>
      <c r="B60" s="414" t="s">
        <v>90</v>
      </c>
      <c r="C60" s="360">
        <v>42186</v>
      </c>
      <c r="D60" s="360">
        <v>42186</v>
      </c>
      <c r="E60" s="114"/>
      <c r="F60" s="114"/>
      <c r="G60" s="214"/>
      <c r="H60" s="21"/>
    </row>
    <row r="61" spans="1:8" ht="16.5" customHeight="1">
      <c r="A61" s="429" t="s">
        <v>27</v>
      </c>
      <c r="B61" s="414" t="s">
        <v>584</v>
      </c>
      <c r="C61" s="360">
        <v>42186</v>
      </c>
      <c r="D61" s="360">
        <v>42231</v>
      </c>
      <c r="E61" s="114"/>
      <c r="F61" s="114"/>
      <c r="G61" s="214"/>
      <c r="H61" s="21"/>
    </row>
    <row r="62" spans="1:8" ht="18" customHeight="1">
      <c r="A62" s="429" t="s">
        <v>28</v>
      </c>
      <c r="B62" s="414" t="s">
        <v>253</v>
      </c>
      <c r="C62" s="360">
        <v>42231</v>
      </c>
      <c r="D62" s="360">
        <v>42248</v>
      </c>
      <c r="E62" s="114"/>
      <c r="F62" s="114"/>
      <c r="G62" s="214"/>
      <c r="H62" s="21"/>
    </row>
    <row r="63" spans="1:8" ht="18" customHeight="1">
      <c r="A63" s="429" t="s">
        <v>29</v>
      </c>
      <c r="B63" s="414" t="s">
        <v>292</v>
      </c>
      <c r="C63" s="360">
        <v>42231</v>
      </c>
      <c r="D63" s="360">
        <v>42277</v>
      </c>
      <c r="E63" s="114"/>
      <c r="F63" s="114"/>
      <c r="G63" s="214"/>
      <c r="H63" s="21"/>
    </row>
    <row r="64" spans="1:8" ht="16.5" customHeight="1">
      <c r="A64" s="429" t="s">
        <v>30</v>
      </c>
      <c r="B64" s="414" t="s">
        <v>293</v>
      </c>
      <c r="C64" s="360">
        <v>42277</v>
      </c>
      <c r="D64" s="360">
        <v>42338</v>
      </c>
      <c r="E64" s="114"/>
      <c r="F64" s="114"/>
      <c r="G64" s="214"/>
      <c r="H64" s="21"/>
    </row>
    <row r="65" spans="1:8" ht="18" customHeight="1">
      <c r="A65" s="429" t="s">
        <v>31</v>
      </c>
      <c r="B65" s="414" t="s">
        <v>295</v>
      </c>
      <c r="C65" s="360">
        <v>42339</v>
      </c>
      <c r="D65" s="360">
        <v>42358</v>
      </c>
      <c r="E65" s="114"/>
      <c r="F65" s="114"/>
      <c r="G65" s="214"/>
      <c r="H65" s="21"/>
    </row>
    <row r="66" spans="1:8" ht="18.75">
      <c r="A66" s="429" t="s">
        <v>32</v>
      </c>
      <c r="B66" s="414" t="s">
        <v>297</v>
      </c>
      <c r="C66" s="360">
        <v>42339</v>
      </c>
      <c r="D66" s="360">
        <v>42358</v>
      </c>
      <c r="E66" s="114"/>
      <c r="F66" s="114"/>
      <c r="G66" s="214"/>
      <c r="H66" s="21"/>
    </row>
    <row r="67" spans="1:8" ht="18.75">
      <c r="A67" s="429" t="s">
        <v>33</v>
      </c>
      <c r="B67" s="414" t="s">
        <v>298</v>
      </c>
      <c r="C67" s="360">
        <v>42339</v>
      </c>
      <c r="D67" s="360">
        <v>42369</v>
      </c>
      <c r="E67" s="114"/>
      <c r="F67" s="114"/>
      <c r="G67" s="214"/>
      <c r="H67" s="21"/>
    </row>
    <row r="68" spans="1:8" ht="15.75">
      <c r="A68" s="6"/>
      <c r="B68" s="414"/>
      <c r="C68" s="114"/>
      <c r="D68" s="114"/>
      <c r="E68" s="114"/>
      <c r="F68" s="114"/>
      <c r="G68" s="214"/>
      <c r="H68" s="21"/>
    </row>
    <row r="69" spans="1:8" ht="18.75">
      <c r="A69" s="6">
        <v>6</v>
      </c>
      <c r="B69" s="215" t="s">
        <v>624</v>
      </c>
      <c r="C69" s="433">
        <v>42186</v>
      </c>
      <c r="D69" s="433">
        <v>42278</v>
      </c>
      <c r="E69" s="114"/>
      <c r="F69" s="114"/>
      <c r="G69" s="214"/>
      <c r="H69" s="21"/>
    </row>
    <row r="70" spans="1:8" ht="18" customHeight="1">
      <c r="A70" s="429" t="s">
        <v>36</v>
      </c>
      <c r="B70" s="414" t="s">
        <v>90</v>
      </c>
      <c r="C70" s="360">
        <v>42186</v>
      </c>
      <c r="D70" s="360">
        <v>42200</v>
      </c>
      <c r="E70" s="114"/>
      <c r="F70" s="114"/>
      <c r="G70" s="214"/>
      <c r="H70" s="21"/>
    </row>
    <row r="71" spans="1:8" ht="18.75">
      <c r="A71" s="429" t="s">
        <v>37</v>
      </c>
      <c r="B71" s="415" t="s">
        <v>91</v>
      </c>
      <c r="C71" s="360">
        <v>42186</v>
      </c>
      <c r="D71" s="360">
        <v>42200</v>
      </c>
      <c r="E71" s="114"/>
      <c r="F71" s="114"/>
      <c r="G71" s="214"/>
      <c r="H71" s="21"/>
    </row>
    <row r="72" spans="1:8" ht="18.75">
      <c r="A72" s="429" t="s">
        <v>38</v>
      </c>
      <c r="B72" s="415" t="s">
        <v>14</v>
      </c>
      <c r="C72" s="360">
        <v>42200</v>
      </c>
      <c r="D72" s="360">
        <v>42231</v>
      </c>
      <c r="E72" s="114"/>
      <c r="F72" s="114"/>
      <c r="G72" s="214"/>
      <c r="H72" s="21"/>
    </row>
    <row r="73" spans="1:8" ht="18.75">
      <c r="A73" s="429" t="s">
        <v>39</v>
      </c>
      <c r="B73" s="415" t="s">
        <v>35</v>
      </c>
      <c r="C73" s="360">
        <v>42231</v>
      </c>
      <c r="D73" s="360">
        <v>42278</v>
      </c>
      <c r="E73" s="114"/>
      <c r="F73" s="114"/>
      <c r="G73" s="214"/>
      <c r="H73" s="21"/>
    </row>
    <row r="74" spans="1:8" ht="15.75">
      <c r="A74" s="6"/>
      <c r="B74" s="5"/>
      <c r="C74" s="114"/>
      <c r="D74" s="114"/>
      <c r="E74" s="114"/>
      <c r="F74" s="114"/>
      <c r="G74" s="214"/>
      <c r="H74" s="21"/>
    </row>
    <row r="75" spans="1:8" ht="18.75">
      <c r="A75" s="6">
        <v>7</v>
      </c>
      <c r="B75" s="215" t="s">
        <v>627</v>
      </c>
      <c r="C75" s="433">
        <v>42156</v>
      </c>
      <c r="D75" s="433">
        <v>42307</v>
      </c>
      <c r="E75" s="114"/>
      <c r="F75" s="114"/>
      <c r="G75" s="214"/>
      <c r="H75" s="21"/>
    </row>
    <row r="76" spans="1:8" ht="18.75">
      <c r="A76" s="429" t="s">
        <v>40</v>
      </c>
      <c r="B76" s="415" t="s">
        <v>285</v>
      </c>
      <c r="C76" s="360">
        <v>42156</v>
      </c>
      <c r="D76" s="360">
        <v>42170</v>
      </c>
      <c r="E76" s="114"/>
      <c r="F76" s="114"/>
      <c r="G76" s="214"/>
      <c r="H76" s="21"/>
    </row>
    <row r="77" spans="1:8" ht="31.5">
      <c r="A77" s="429" t="s">
        <v>41</v>
      </c>
      <c r="B77" s="415" t="s">
        <v>281</v>
      </c>
      <c r="C77" s="360">
        <v>42170</v>
      </c>
      <c r="D77" s="360">
        <v>42200</v>
      </c>
      <c r="E77" s="114"/>
      <c r="F77" s="114"/>
      <c r="G77" s="214"/>
      <c r="H77" s="21"/>
    </row>
    <row r="78" spans="1:8" ht="18.75">
      <c r="A78" s="429" t="s">
        <v>42</v>
      </c>
      <c r="B78" s="415" t="s">
        <v>283</v>
      </c>
      <c r="C78" s="360">
        <v>42200</v>
      </c>
      <c r="D78" s="360">
        <v>42215</v>
      </c>
      <c r="E78" s="114"/>
      <c r="F78" s="114"/>
      <c r="G78" s="214"/>
      <c r="H78" s="21"/>
    </row>
    <row r="79" spans="1:8" ht="18.75">
      <c r="A79" s="429" t="s">
        <v>43</v>
      </c>
      <c r="B79" s="415" t="s">
        <v>90</v>
      </c>
      <c r="C79" s="360">
        <v>42200</v>
      </c>
      <c r="D79" s="360">
        <v>42215</v>
      </c>
      <c r="E79" s="114"/>
      <c r="F79" s="114"/>
      <c r="G79" s="214"/>
      <c r="H79" s="21"/>
    </row>
    <row r="80" spans="1:8" ht="18.75">
      <c r="A80" s="429" t="s">
        <v>44</v>
      </c>
      <c r="B80" s="415" t="s">
        <v>91</v>
      </c>
      <c r="C80" s="360">
        <v>42215</v>
      </c>
      <c r="D80" s="360">
        <v>42215</v>
      </c>
      <c r="E80" s="114"/>
      <c r="F80" s="114"/>
      <c r="G80" s="214"/>
      <c r="H80" s="21"/>
    </row>
    <row r="81" spans="1:8" ht="18.75">
      <c r="A81" s="429" t="s">
        <v>44</v>
      </c>
      <c r="B81" s="415" t="s">
        <v>584</v>
      </c>
      <c r="C81" s="360">
        <v>42200</v>
      </c>
      <c r="D81" s="360">
        <v>42231</v>
      </c>
      <c r="E81" s="114"/>
      <c r="F81" s="114"/>
      <c r="G81" s="214"/>
      <c r="H81" s="21"/>
    </row>
    <row r="82" spans="1:8" ht="18.75">
      <c r="A82" s="429" t="s">
        <v>45</v>
      </c>
      <c r="B82" s="415" t="s">
        <v>253</v>
      </c>
      <c r="C82" s="360">
        <v>42231</v>
      </c>
      <c r="D82" s="360">
        <v>42246</v>
      </c>
      <c r="E82" s="114"/>
      <c r="F82" s="114"/>
      <c r="G82" s="214"/>
      <c r="H82" s="21"/>
    </row>
    <row r="83" spans="1:8" ht="31.5">
      <c r="A83" s="429" t="s">
        <v>46</v>
      </c>
      <c r="B83" s="415" t="s">
        <v>291</v>
      </c>
      <c r="C83" s="360">
        <v>42231</v>
      </c>
      <c r="D83" s="360">
        <v>42246</v>
      </c>
      <c r="E83" s="114"/>
      <c r="F83" s="114"/>
      <c r="G83" s="214"/>
      <c r="H83" s="21"/>
    </row>
    <row r="84" spans="1:8" ht="18.75">
      <c r="A84" s="429" t="s">
        <v>47</v>
      </c>
      <c r="B84" s="415" t="s">
        <v>292</v>
      </c>
      <c r="C84" s="360">
        <v>42236</v>
      </c>
      <c r="D84" s="360">
        <v>42257</v>
      </c>
      <c r="E84" s="114"/>
      <c r="F84" s="114"/>
      <c r="G84" s="214"/>
      <c r="H84" s="21"/>
    </row>
    <row r="85" spans="1:8" ht="18.75">
      <c r="A85" s="429" t="s">
        <v>48</v>
      </c>
      <c r="B85" s="415" t="s">
        <v>14</v>
      </c>
      <c r="C85" s="360">
        <v>42217</v>
      </c>
      <c r="D85" s="360">
        <v>42257</v>
      </c>
      <c r="E85" s="114"/>
      <c r="F85" s="114"/>
      <c r="G85" s="214"/>
      <c r="H85" s="21"/>
    </row>
    <row r="86" spans="1:8" ht="18.75">
      <c r="A86" s="429" t="s">
        <v>49</v>
      </c>
      <c r="B86" s="415" t="s">
        <v>293</v>
      </c>
      <c r="C86" s="360">
        <v>42257</v>
      </c>
      <c r="D86" s="360">
        <v>42278</v>
      </c>
      <c r="E86" s="114"/>
      <c r="F86" s="114"/>
      <c r="G86" s="214"/>
      <c r="H86" s="21"/>
    </row>
    <row r="87" spans="1:8" ht="18.75">
      <c r="A87" s="429" t="s">
        <v>50</v>
      </c>
      <c r="B87" s="415" t="s">
        <v>295</v>
      </c>
      <c r="C87" s="360">
        <v>42278</v>
      </c>
      <c r="D87" s="360">
        <v>42278</v>
      </c>
      <c r="E87" s="114"/>
      <c r="F87" s="114"/>
      <c r="G87" s="214"/>
      <c r="H87" s="21"/>
    </row>
    <row r="88" spans="1:8" ht="18.75">
      <c r="A88" s="429" t="s">
        <v>51</v>
      </c>
      <c r="B88" s="415" t="s">
        <v>297</v>
      </c>
      <c r="C88" s="360">
        <v>42278</v>
      </c>
      <c r="D88" s="360">
        <v>42278</v>
      </c>
      <c r="E88" s="114"/>
      <c r="F88" s="114"/>
      <c r="G88" s="214"/>
      <c r="H88" s="21"/>
    </row>
    <row r="89" spans="1:8" ht="18.75">
      <c r="A89" s="429" t="s">
        <v>52</v>
      </c>
      <c r="B89" s="415" t="s">
        <v>298</v>
      </c>
      <c r="C89" s="360">
        <v>42278</v>
      </c>
      <c r="D89" s="360">
        <v>42278</v>
      </c>
      <c r="E89" s="114"/>
      <c r="F89" s="114"/>
      <c r="G89" s="214"/>
      <c r="H89" s="21"/>
    </row>
    <row r="90" spans="1:8" ht="18.75">
      <c r="A90" s="429" t="s">
        <v>53</v>
      </c>
      <c r="B90" s="415" t="s">
        <v>300</v>
      </c>
      <c r="C90" s="360">
        <v>42278</v>
      </c>
      <c r="D90" s="360">
        <v>42307</v>
      </c>
      <c r="E90" s="114"/>
      <c r="F90" s="114"/>
      <c r="G90" s="214"/>
      <c r="H90" s="21"/>
    </row>
    <row r="91" spans="1:8" ht="18.75">
      <c r="A91" s="429" t="s">
        <v>54</v>
      </c>
      <c r="B91" s="415" t="s">
        <v>550</v>
      </c>
      <c r="C91" s="360">
        <v>42278</v>
      </c>
      <c r="D91" s="360">
        <v>42307</v>
      </c>
      <c r="E91" s="114"/>
      <c r="F91" s="114"/>
      <c r="G91" s="214"/>
      <c r="H91" s="21"/>
    </row>
    <row r="92" spans="1:8" ht="15.75">
      <c r="A92" s="6"/>
      <c r="B92" s="5"/>
      <c r="C92" s="114"/>
      <c r="D92" s="114"/>
      <c r="E92" s="114"/>
      <c r="F92" s="114"/>
      <c r="G92" s="214"/>
      <c r="H92" s="21"/>
    </row>
    <row r="93" spans="1:8" ht="31.5" customHeight="1">
      <c r="A93" s="6">
        <v>8</v>
      </c>
      <c r="B93" s="215" t="s">
        <v>653</v>
      </c>
      <c r="C93" s="114"/>
      <c r="D93" s="114"/>
      <c r="E93" s="114"/>
      <c r="F93" s="114"/>
      <c r="G93" s="214"/>
      <c r="H93" s="21"/>
    </row>
    <row r="94" spans="1:8" ht="18.75">
      <c r="A94" s="429" t="s">
        <v>55</v>
      </c>
      <c r="B94" s="415" t="s">
        <v>285</v>
      </c>
      <c r="C94" s="360">
        <v>42248</v>
      </c>
      <c r="D94" s="360">
        <v>42278</v>
      </c>
      <c r="E94" s="114"/>
      <c r="F94" s="114"/>
      <c r="G94" s="214"/>
      <c r="H94" s="21"/>
    </row>
    <row r="95" spans="1:8" ht="18.75">
      <c r="A95" s="429" t="s">
        <v>56</v>
      </c>
      <c r="B95" s="415" t="s">
        <v>283</v>
      </c>
      <c r="C95" s="360">
        <v>42278</v>
      </c>
      <c r="D95" s="360">
        <v>42278</v>
      </c>
      <c r="E95" s="114"/>
      <c r="F95" s="114"/>
      <c r="G95" s="214"/>
      <c r="H95" s="21"/>
    </row>
    <row r="96" spans="1:8" ht="18.75">
      <c r="A96" s="429" t="s">
        <v>57</v>
      </c>
      <c r="B96" s="415" t="s">
        <v>584</v>
      </c>
      <c r="C96" s="360">
        <v>42278</v>
      </c>
      <c r="D96" s="360">
        <v>42309</v>
      </c>
      <c r="E96" s="114"/>
      <c r="F96" s="114"/>
      <c r="G96" s="214"/>
      <c r="H96" s="21"/>
    </row>
    <row r="97" spans="1:8" ht="18.75">
      <c r="A97" s="429" t="s">
        <v>58</v>
      </c>
      <c r="B97" s="415" t="s">
        <v>253</v>
      </c>
      <c r="C97" s="360">
        <v>42309</v>
      </c>
      <c r="D97" s="360">
        <v>42328</v>
      </c>
      <c r="E97" s="114"/>
      <c r="F97" s="114"/>
      <c r="G97" s="214"/>
      <c r="H97" s="21"/>
    </row>
    <row r="98" spans="1:8" ht="18.75">
      <c r="A98" s="429" t="s">
        <v>59</v>
      </c>
      <c r="B98" s="415" t="s">
        <v>292</v>
      </c>
      <c r="C98" s="360">
        <v>42309</v>
      </c>
      <c r="D98" s="360">
        <v>42328</v>
      </c>
      <c r="E98" s="114"/>
      <c r="F98" s="114"/>
      <c r="G98" s="214"/>
      <c r="H98" s="21"/>
    </row>
    <row r="99" spans="1:8" ht="18.75">
      <c r="A99" s="429" t="s">
        <v>60</v>
      </c>
      <c r="B99" s="415" t="s">
        <v>293</v>
      </c>
      <c r="C99" s="360">
        <v>42328</v>
      </c>
      <c r="D99" s="360">
        <v>42358</v>
      </c>
      <c r="E99" s="114"/>
      <c r="F99" s="114"/>
      <c r="G99" s="214"/>
      <c r="H99" s="21"/>
    </row>
    <row r="100" spans="1:8" ht="18.75">
      <c r="A100" s="429" t="s">
        <v>61</v>
      </c>
      <c r="B100" s="415" t="s">
        <v>295</v>
      </c>
      <c r="C100" s="360">
        <v>42358</v>
      </c>
      <c r="D100" s="360">
        <v>42363</v>
      </c>
      <c r="E100" s="114"/>
      <c r="F100" s="114"/>
      <c r="G100" s="214"/>
      <c r="H100" s="21"/>
    </row>
    <row r="101" spans="1:8" ht="18.75">
      <c r="A101" s="429" t="s">
        <v>62</v>
      </c>
      <c r="B101" s="415" t="s">
        <v>298</v>
      </c>
      <c r="C101" s="360">
        <v>42363</v>
      </c>
      <c r="D101" s="360">
        <v>42366</v>
      </c>
      <c r="E101" s="114"/>
      <c r="F101" s="114"/>
      <c r="G101" s="214"/>
      <c r="H101" s="21"/>
    </row>
    <row r="102" spans="1:8" ht="18.75">
      <c r="A102" s="429" t="s">
        <v>63</v>
      </c>
      <c r="B102" s="415" t="s">
        <v>550</v>
      </c>
      <c r="C102" s="360">
        <v>42366</v>
      </c>
      <c r="D102" s="360">
        <v>42366</v>
      </c>
      <c r="E102" s="114"/>
      <c r="F102" s="114"/>
      <c r="G102" s="214"/>
      <c r="H102" s="21"/>
    </row>
    <row r="103" spans="1:8" ht="15.75">
      <c r="A103" s="22"/>
      <c r="B103" s="20"/>
      <c r="C103" s="114"/>
      <c r="D103" s="114"/>
      <c r="E103" s="114"/>
      <c r="F103" s="114"/>
      <c r="G103" s="214"/>
      <c r="H103" s="21"/>
    </row>
    <row r="104" spans="1:8" s="28" customFormat="1" ht="18.75">
      <c r="A104" s="353"/>
      <c r="B104" s="353"/>
      <c r="C104" s="353"/>
      <c r="D104" s="353"/>
      <c r="E104" s="353"/>
      <c r="F104" s="353"/>
      <c r="G104" s="353"/>
      <c r="H104" s="354"/>
    </row>
    <row r="105" spans="1:8" s="28" customFormat="1" ht="18.75">
      <c r="A105" s="583" t="s">
        <v>70</v>
      </c>
      <c r="B105" s="583"/>
      <c r="C105" s="583"/>
      <c r="D105" s="583"/>
      <c r="E105" s="583"/>
      <c r="F105" s="583"/>
      <c r="G105" s="583"/>
      <c r="H105" s="583"/>
    </row>
    <row r="106" spans="1:8" ht="18.75">
      <c r="A106" s="354"/>
      <c r="B106" s="581"/>
      <c r="C106" s="581"/>
      <c r="D106" s="355"/>
      <c r="E106" s="355"/>
      <c r="F106" s="356"/>
      <c r="G106" s="357"/>
      <c r="H106" s="358"/>
    </row>
    <row r="107" spans="1:8" s="1" customFormat="1" ht="18.75">
      <c r="A107" s="350"/>
      <c r="B107" s="350"/>
      <c r="C107" s="350"/>
      <c r="D107" s="350"/>
      <c r="E107" s="350"/>
      <c r="F107" s="350"/>
      <c r="G107" s="350"/>
      <c r="H107" s="350"/>
    </row>
    <row r="108" spans="1:7" ht="18.75">
      <c r="A108" s="358"/>
      <c r="B108" s="359" t="s">
        <v>98</v>
      </c>
      <c r="C108" s="358"/>
      <c r="D108" s="358"/>
      <c r="E108" s="358"/>
      <c r="F108" s="358"/>
      <c r="G108" s="359" t="s">
        <v>99</v>
      </c>
    </row>
    <row r="109" spans="1:8" ht="18.75">
      <c r="A109" s="358"/>
      <c r="B109" s="358"/>
      <c r="C109" s="358"/>
      <c r="D109" s="358"/>
      <c r="E109" s="358"/>
      <c r="F109" s="358"/>
      <c r="G109" s="358"/>
      <c r="H109" s="358"/>
    </row>
  </sheetData>
  <sheetProtection/>
  <mergeCells count="10">
    <mergeCell ref="A18:B18"/>
    <mergeCell ref="B7:G7"/>
    <mergeCell ref="B106:C106"/>
    <mergeCell ref="A6:H6"/>
    <mergeCell ref="C20:F21"/>
    <mergeCell ref="A105:H105"/>
    <mergeCell ref="A20:A22"/>
    <mergeCell ref="B20:B22"/>
    <mergeCell ref="G20:G22"/>
    <mergeCell ref="H20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3"/>
  <sheetViews>
    <sheetView zoomScale="75" zoomScaleNormal="75" zoomScalePageLayoutView="0" workbookViewId="0" topLeftCell="A21">
      <selection activeCell="C39" sqref="C39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431</v>
      </c>
    </row>
    <row r="3" ht="15.75">
      <c r="C3" s="4" t="s">
        <v>363</v>
      </c>
    </row>
    <row r="4" ht="15.75">
      <c r="C4" s="4" t="s">
        <v>96</v>
      </c>
    </row>
    <row r="5" ht="15.75">
      <c r="C5" s="4"/>
    </row>
    <row r="6" spans="1:3" ht="33" customHeight="1">
      <c r="A6" s="596" t="s">
        <v>97</v>
      </c>
      <c r="B6" s="596"/>
      <c r="C6" s="596"/>
    </row>
    <row r="7" ht="15.75">
      <c r="C7" s="4"/>
    </row>
    <row r="8" spans="2:3" ht="20.25">
      <c r="B8" s="326"/>
      <c r="C8" s="361" t="s">
        <v>364</v>
      </c>
    </row>
    <row r="9" spans="2:3" ht="20.25">
      <c r="B9" s="326"/>
      <c r="C9" s="361" t="s">
        <v>88</v>
      </c>
    </row>
    <row r="10" spans="2:3" ht="20.25">
      <c r="B10" s="326"/>
      <c r="C10" s="361" t="s">
        <v>583</v>
      </c>
    </row>
    <row r="11" spans="2:3" ht="20.25">
      <c r="B11" s="326"/>
      <c r="C11" s="362" t="s">
        <v>366</v>
      </c>
    </row>
    <row r="12" spans="2:3" ht="20.25">
      <c r="B12" s="326"/>
      <c r="C12" s="361" t="s">
        <v>668</v>
      </c>
    </row>
    <row r="13" spans="2:3" ht="20.25">
      <c r="B13" s="326"/>
      <c r="C13" s="361" t="s">
        <v>368</v>
      </c>
    </row>
    <row r="14" ht="16.5" thickBot="1"/>
    <row r="15" spans="1:3" ht="21.75" customHeight="1" thickBot="1">
      <c r="A15" s="363" t="s">
        <v>229</v>
      </c>
      <c r="B15" s="364" t="s">
        <v>230</v>
      </c>
      <c r="C15" s="365" t="s">
        <v>231</v>
      </c>
    </row>
    <row r="16" spans="1:3" s="413" customFormat="1" ht="27.75" customHeight="1">
      <c r="A16" s="117">
        <v>1</v>
      </c>
      <c r="B16" s="597" t="s">
        <v>277</v>
      </c>
      <c r="C16" s="598"/>
    </row>
    <row r="17" spans="1:3" s="413" customFormat="1" ht="20.25">
      <c r="A17" s="118" t="s">
        <v>107</v>
      </c>
      <c r="B17" s="366" t="s">
        <v>1</v>
      </c>
      <c r="C17" s="367" t="s">
        <v>239</v>
      </c>
    </row>
    <row r="18" spans="1:3" s="413" customFormat="1" ht="40.5">
      <c r="A18" s="118" t="s">
        <v>108</v>
      </c>
      <c r="B18" s="366" t="s">
        <v>34</v>
      </c>
      <c r="C18" s="367" t="s">
        <v>239</v>
      </c>
    </row>
    <row r="19" spans="1:3" s="413" customFormat="1" ht="20.25">
      <c r="A19" s="118" t="s">
        <v>119</v>
      </c>
      <c r="B19" s="366" t="s">
        <v>285</v>
      </c>
      <c r="C19" s="367" t="s">
        <v>236</v>
      </c>
    </row>
    <row r="20" spans="1:3" s="413" customFormat="1" ht="60.75">
      <c r="A20" s="118" t="s">
        <v>130</v>
      </c>
      <c r="B20" s="366" t="s">
        <v>281</v>
      </c>
      <c r="C20" s="367" t="s">
        <v>239</v>
      </c>
    </row>
    <row r="21" spans="1:3" s="413" customFormat="1" ht="20.25">
      <c r="A21" s="118" t="s">
        <v>282</v>
      </c>
      <c r="B21" s="366" t="s">
        <v>283</v>
      </c>
      <c r="C21" s="367" t="s">
        <v>239</v>
      </c>
    </row>
    <row r="23" spans="1:3" ht="29.25" customHeight="1">
      <c r="A23" s="118">
        <v>2</v>
      </c>
      <c r="B23" s="597" t="s">
        <v>245</v>
      </c>
      <c r="C23" s="598"/>
    </row>
    <row r="24" spans="1:3" ht="23.25" customHeight="1">
      <c r="A24" s="118" t="s">
        <v>110</v>
      </c>
      <c r="B24" s="366" t="s">
        <v>90</v>
      </c>
      <c r="C24" s="367" t="s">
        <v>239</v>
      </c>
    </row>
    <row r="25" spans="1:3" ht="39.75" customHeight="1">
      <c r="A25" s="118" t="s">
        <v>111</v>
      </c>
      <c r="B25" s="366" t="s">
        <v>91</v>
      </c>
      <c r="C25" s="367" t="s">
        <v>239</v>
      </c>
    </row>
    <row r="26" spans="1:3" ht="39" customHeight="1">
      <c r="A26" s="118" t="s">
        <v>112</v>
      </c>
      <c r="B26" s="366" t="s">
        <v>584</v>
      </c>
      <c r="C26" s="367" t="s">
        <v>239</v>
      </c>
    </row>
    <row r="27" spans="1:3" ht="45" customHeight="1">
      <c r="A27" s="118" t="s">
        <v>113</v>
      </c>
      <c r="B27" s="366" t="s">
        <v>253</v>
      </c>
      <c r="C27" s="367" t="s">
        <v>239</v>
      </c>
    </row>
    <row r="28" spans="1:3" ht="40.5">
      <c r="A28" s="118">
        <v>3</v>
      </c>
      <c r="B28" s="368" t="s">
        <v>289</v>
      </c>
      <c r="C28" s="369"/>
    </row>
    <row r="29" spans="1:3" ht="39" customHeight="1">
      <c r="A29" s="118" t="s">
        <v>246</v>
      </c>
      <c r="B29" s="366" t="s">
        <v>291</v>
      </c>
      <c r="C29" s="367" t="s">
        <v>236</v>
      </c>
    </row>
    <row r="30" spans="1:3" ht="22.5" customHeight="1">
      <c r="A30" s="118" t="s">
        <v>248</v>
      </c>
      <c r="B30" s="366" t="s">
        <v>292</v>
      </c>
      <c r="C30" s="367" t="s">
        <v>239</v>
      </c>
    </row>
    <row r="31" spans="1:3" ht="24" customHeight="1">
      <c r="A31" s="118" t="s">
        <v>250</v>
      </c>
      <c r="B31" s="366" t="s">
        <v>14</v>
      </c>
      <c r="C31" s="367" t="s">
        <v>239</v>
      </c>
    </row>
    <row r="32" spans="1:3" ht="22.5" customHeight="1">
      <c r="A32" s="118" t="s">
        <v>294</v>
      </c>
      <c r="B32" s="366" t="s">
        <v>293</v>
      </c>
      <c r="C32" s="367" t="s">
        <v>236</v>
      </c>
    </row>
    <row r="33" spans="1:3" ht="22.5" customHeight="1">
      <c r="A33" s="118" t="s">
        <v>296</v>
      </c>
      <c r="B33" s="366" t="s">
        <v>295</v>
      </c>
      <c r="C33" s="367" t="s">
        <v>236</v>
      </c>
    </row>
    <row r="34" spans="1:3" ht="21.75" customHeight="1">
      <c r="A34" s="118" t="s">
        <v>13</v>
      </c>
      <c r="B34" s="366" t="s">
        <v>297</v>
      </c>
      <c r="C34" s="367" t="s">
        <v>239</v>
      </c>
    </row>
    <row r="35" spans="1:3" ht="27.75" customHeight="1">
      <c r="A35" s="118">
        <v>4</v>
      </c>
      <c r="B35" s="368" t="s">
        <v>271</v>
      </c>
      <c r="C35" s="369"/>
    </row>
    <row r="36" spans="1:3" ht="24" customHeight="1">
      <c r="A36" s="118" t="s">
        <v>114</v>
      </c>
      <c r="B36" s="366" t="s">
        <v>298</v>
      </c>
      <c r="C36" s="367" t="s">
        <v>236</v>
      </c>
    </row>
    <row r="37" spans="1:3" ht="60.75">
      <c r="A37" s="118" t="s">
        <v>115</v>
      </c>
      <c r="B37" s="366" t="s">
        <v>299</v>
      </c>
      <c r="C37" s="367" t="s">
        <v>239</v>
      </c>
    </row>
    <row r="38" spans="1:3" ht="39.75" customHeight="1" thickBot="1">
      <c r="A38" s="122" t="s">
        <v>116</v>
      </c>
      <c r="B38" s="366" t="s">
        <v>300</v>
      </c>
      <c r="C38" s="367" t="s">
        <v>239</v>
      </c>
    </row>
    <row r="39" spans="1:3" ht="39.75" customHeight="1" thickBot="1">
      <c r="A39" s="122" t="s">
        <v>166</v>
      </c>
      <c r="B39" s="370" t="s">
        <v>550</v>
      </c>
      <c r="C39" s="371" t="s">
        <v>239</v>
      </c>
    </row>
    <row r="40" spans="1:3" ht="39.75" customHeight="1">
      <c r="A40" s="434"/>
      <c r="B40" s="435"/>
      <c r="C40" s="436"/>
    </row>
    <row r="41" spans="1:3" ht="20.25">
      <c r="A41" s="599" t="s">
        <v>551</v>
      </c>
      <c r="B41" s="599"/>
      <c r="C41" s="599"/>
    </row>
    <row r="42" spans="1:3" ht="20.25">
      <c r="A42" s="326"/>
      <c r="B42" s="326"/>
      <c r="C42" s="326"/>
    </row>
    <row r="43" spans="1:3" ht="20.25">
      <c r="A43" s="326"/>
      <c r="B43" s="326"/>
      <c r="C43" s="326"/>
    </row>
  </sheetData>
  <sheetProtection/>
  <mergeCells count="4">
    <mergeCell ref="A6:C6"/>
    <mergeCell ref="B23:C23"/>
    <mergeCell ref="A41:C41"/>
    <mergeCell ref="B16:C16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43">
      <selection activeCell="E82" sqref="E82"/>
    </sheetView>
  </sheetViews>
  <sheetFormatPr defaultColWidth="9.00390625" defaultRowHeight="15.75"/>
  <cols>
    <col min="1" max="1" width="7.00390625" style="1" customWidth="1"/>
    <col min="2" max="2" width="51.75390625" style="1" customWidth="1"/>
    <col min="3" max="3" width="26.25390625" style="1" customWidth="1"/>
  </cols>
  <sheetData>
    <row r="1" ht="15.75">
      <c r="C1" s="4" t="s">
        <v>435</v>
      </c>
    </row>
    <row r="2" ht="15.75">
      <c r="C2" s="4" t="s">
        <v>363</v>
      </c>
    </row>
    <row r="3" ht="15.75">
      <c r="C3" s="4" t="s">
        <v>617</v>
      </c>
    </row>
    <row r="5" spans="1:3" ht="33" customHeight="1">
      <c r="A5" s="535" t="s">
        <v>408</v>
      </c>
      <c r="B5" s="535"/>
      <c r="C5" s="535"/>
    </row>
    <row r="6" spans="1:3" ht="6.75" customHeight="1">
      <c r="A6" s="228"/>
      <c r="B6" s="228"/>
      <c r="C6" s="228"/>
    </row>
    <row r="7" ht="15.75">
      <c r="C7" s="4" t="s">
        <v>364</v>
      </c>
    </row>
    <row r="8" ht="15.75">
      <c r="C8" s="4" t="s">
        <v>72</v>
      </c>
    </row>
    <row r="10" spans="2:3" ht="15.75">
      <c r="B10" s="601" t="s">
        <v>613</v>
      </c>
      <c r="C10" s="601"/>
    </row>
    <row r="11" ht="23.25" customHeight="1">
      <c r="C11" s="4" t="s">
        <v>640</v>
      </c>
    </row>
    <row r="12" ht="15.75">
      <c r="C12" s="4" t="s">
        <v>368</v>
      </c>
    </row>
    <row r="14" ht="16.5" thickBot="1">
      <c r="C14" s="4" t="s">
        <v>183</v>
      </c>
    </row>
    <row r="15" spans="1:4" ht="15.75">
      <c r="A15" s="602" t="s">
        <v>104</v>
      </c>
      <c r="B15" s="604" t="s">
        <v>154</v>
      </c>
      <c r="C15" s="202" t="s">
        <v>669</v>
      </c>
      <c r="D15" s="29"/>
    </row>
    <row r="16" spans="1:4" ht="15.75">
      <c r="A16" s="603"/>
      <c r="B16" s="605"/>
      <c r="C16" s="605" t="s">
        <v>155</v>
      </c>
      <c r="D16" s="29"/>
    </row>
    <row r="17" spans="1:4" ht="15.75">
      <c r="A17" s="603"/>
      <c r="B17" s="605"/>
      <c r="C17" s="605"/>
      <c r="D17" s="29"/>
    </row>
    <row r="18" spans="1:4" s="40" customFormat="1" ht="16.5" thickBot="1">
      <c r="A18" s="203">
        <v>1</v>
      </c>
      <c r="B18" s="141">
        <v>2</v>
      </c>
      <c r="C18" s="141">
        <v>3</v>
      </c>
      <c r="D18" s="39"/>
    </row>
    <row r="19" spans="1:4" s="40" customFormat="1" ht="15.75">
      <c r="A19" s="108" t="s">
        <v>140</v>
      </c>
      <c r="B19" s="143" t="s">
        <v>156</v>
      </c>
      <c r="C19" s="44">
        <f>C21</f>
        <v>6.955</v>
      </c>
      <c r="D19" s="39"/>
    </row>
    <row r="20" spans="1:4" s="40" customFormat="1" ht="15.75">
      <c r="A20" s="51"/>
      <c r="B20" s="137" t="s">
        <v>165</v>
      </c>
      <c r="C20" s="49"/>
      <c r="D20" s="39"/>
    </row>
    <row r="21" spans="1:4" s="40" customFormat="1" ht="31.5">
      <c r="A21" s="51" t="s">
        <v>107</v>
      </c>
      <c r="B21" s="137" t="s">
        <v>614</v>
      </c>
      <c r="C21" s="54">
        <v>6.955</v>
      </c>
      <c r="D21" s="39"/>
    </row>
    <row r="22" spans="1:4" s="40" customFormat="1" ht="16.5" thickBot="1">
      <c r="A22" s="56" t="s">
        <v>108</v>
      </c>
      <c r="B22" s="144" t="s">
        <v>615</v>
      </c>
      <c r="C22" s="63">
        <v>0</v>
      </c>
      <c r="D22" s="39"/>
    </row>
    <row r="23" spans="1:4" s="40" customFormat="1" ht="15.75">
      <c r="A23" s="109" t="s">
        <v>135</v>
      </c>
      <c r="B23" s="142" t="s">
        <v>307</v>
      </c>
      <c r="C23" s="423">
        <f>C24+C29+C30+C31+C32</f>
        <v>6.955</v>
      </c>
      <c r="D23" s="39"/>
    </row>
    <row r="24" spans="1:4" s="40" customFormat="1" ht="15.75">
      <c r="A24" s="46" t="s">
        <v>106</v>
      </c>
      <c r="B24" s="135" t="s">
        <v>157</v>
      </c>
      <c r="C24" s="424">
        <f>C26+C27+C28</f>
        <v>4.434</v>
      </c>
      <c r="D24" s="39"/>
    </row>
    <row r="25" spans="1:4" s="40" customFormat="1" ht="15.75">
      <c r="A25" s="51"/>
      <c r="B25" s="137" t="s">
        <v>165</v>
      </c>
      <c r="C25" s="425"/>
      <c r="D25" s="39"/>
    </row>
    <row r="26" spans="1:4" s="40" customFormat="1" ht="15.75">
      <c r="A26" s="51" t="s">
        <v>107</v>
      </c>
      <c r="B26" s="137" t="s">
        <v>328</v>
      </c>
      <c r="C26" s="425">
        <v>0.441</v>
      </c>
      <c r="D26" s="39"/>
    </row>
    <row r="27" spans="1:4" s="40" customFormat="1" ht="15.75">
      <c r="A27" s="51" t="s">
        <v>108</v>
      </c>
      <c r="B27" s="137" t="s">
        <v>329</v>
      </c>
      <c r="C27" s="425">
        <v>3.943</v>
      </c>
      <c r="D27" s="39"/>
    </row>
    <row r="28" spans="1:4" s="40" customFormat="1" ht="15.75">
      <c r="A28" s="51" t="s">
        <v>119</v>
      </c>
      <c r="B28" s="137" t="s">
        <v>330</v>
      </c>
      <c r="C28" s="425">
        <v>0.05</v>
      </c>
      <c r="D28" s="39"/>
    </row>
    <row r="29" spans="1:4" s="40" customFormat="1" ht="15.75">
      <c r="A29" s="46" t="s">
        <v>109</v>
      </c>
      <c r="B29" s="135" t="s">
        <v>158</v>
      </c>
      <c r="C29" s="424">
        <v>2.043</v>
      </c>
      <c r="D29" s="39"/>
    </row>
    <row r="30" spans="1:4" s="40" customFormat="1" ht="15.75">
      <c r="A30" s="46" t="s">
        <v>159</v>
      </c>
      <c r="B30" s="135" t="s">
        <v>160</v>
      </c>
      <c r="C30" s="424">
        <v>0.07</v>
      </c>
      <c r="D30" s="39"/>
    </row>
    <row r="31" spans="1:4" s="40" customFormat="1" ht="15.75">
      <c r="A31" s="46" t="s">
        <v>161</v>
      </c>
      <c r="B31" s="135" t="s">
        <v>170</v>
      </c>
      <c r="C31" s="424">
        <v>0.02</v>
      </c>
      <c r="D31" s="39"/>
    </row>
    <row r="32" spans="1:4" s="40" customFormat="1" ht="15.75">
      <c r="A32" s="46" t="s">
        <v>169</v>
      </c>
      <c r="B32" s="135" t="s">
        <v>162</v>
      </c>
      <c r="C32" s="424">
        <f>SUM(C34:C36)</f>
        <v>0.388</v>
      </c>
      <c r="D32" s="39"/>
    </row>
    <row r="33" spans="1:4" s="40" customFormat="1" ht="15.75">
      <c r="A33" s="51"/>
      <c r="B33" s="137" t="s">
        <v>165</v>
      </c>
      <c r="C33" s="425"/>
      <c r="D33" s="39"/>
    </row>
    <row r="34" spans="1:4" s="40" customFormat="1" ht="15.75">
      <c r="A34" s="51" t="s">
        <v>117</v>
      </c>
      <c r="B34" s="137" t="s">
        <v>164</v>
      </c>
      <c r="C34" s="425">
        <v>0.388</v>
      </c>
      <c r="D34" s="39"/>
    </row>
    <row r="35" spans="1:4" s="40" customFormat="1" ht="15.75">
      <c r="A35" s="51" t="s">
        <v>171</v>
      </c>
      <c r="B35" s="137" t="s">
        <v>308</v>
      </c>
      <c r="C35" s="425"/>
      <c r="D35" s="39"/>
    </row>
    <row r="36" spans="1:4" s="40" customFormat="1" ht="16.5" thickBot="1">
      <c r="A36" s="56" t="s">
        <v>265</v>
      </c>
      <c r="B36" s="144" t="s">
        <v>309</v>
      </c>
      <c r="C36" s="426"/>
      <c r="D36" s="39"/>
    </row>
    <row r="37" spans="1:4" s="40" customFormat="1" ht="16.5" thickBot="1">
      <c r="A37" s="133" t="s">
        <v>136</v>
      </c>
      <c r="B37" s="155" t="s">
        <v>310</v>
      </c>
      <c r="C37" s="427">
        <f>C19-C23</f>
        <v>0</v>
      </c>
      <c r="D37" s="39"/>
    </row>
    <row r="38" spans="1:4" s="40" customFormat="1" ht="16.5" thickBot="1">
      <c r="A38" s="108" t="s">
        <v>172</v>
      </c>
      <c r="B38" s="143" t="s">
        <v>173</v>
      </c>
      <c r="C38" s="428">
        <v>0</v>
      </c>
      <c r="D38" s="39"/>
    </row>
    <row r="39" spans="1:4" s="40" customFormat="1" ht="16.5" thickBot="1">
      <c r="A39" s="51" t="s">
        <v>106</v>
      </c>
      <c r="B39" s="137" t="s">
        <v>174</v>
      </c>
      <c r="C39" s="44">
        <v>0</v>
      </c>
      <c r="D39" s="39"/>
    </row>
    <row r="40" spans="1:4" s="40" customFormat="1" ht="16.5" thickBot="1">
      <c r="A40" s="51"/>
      <c r="B40" s="137" t="s">
        <v>163</v>
      </c>
      <c r="C40" s="44">
        <v>0</v>
      </c>
      <c r="D40" s="39"/>
    </row>
    <row r="41" spans="1:4" s="40" customFormat="1" ht="32.25" thickBot="1">
      <c r="A41" s="51" t="s">
        <v>107</v>
      </c>
      <c r="B41" s="137" t="s">
        <v>314</v>
      </c>
      <c r="C41" s="44">
        <v>0</v>
      </c>
      <c r="D41" s="39"/>
    </row>
    <row r="42" spans="1:4" s="40" customFormat="1" ht="16.5" thickBot="1">
      <c r="A42" s="51" t="s">
        <v>108</v>
      </c>
      <c r="B42" s="140" t="s">
        <v>315</v>
      </c>
      <c r="C42" s="44">
        <v>0</v>
      </c>
      <c r="D42" s="39"/>
    </row>
    <row r="43" spans="1:4" s="40" customFormat="1" ht="16.5" thickBot="1">
      <c r="A43" s="51" t="s">
        <v>109</v>
      </c>
      <c r="B43" s="137" t="s">
        <v>175</v>
      </c>
      <c r="C43" s="44">
        <v>0</v>
      </c>
      <c r="D43" s="39"/>
    </row>
    <row r="44" spans="1:4" s="40" customFormat="1" ht="16.5" thickBot="1">
      <c r="A44" s="51"/>
      <c r="B44" s="137" t="s">
        <v>163</v>
      </c>
      <c r="C44" s="44">
        <v>0</v>
      </c>
      <c r="D44" s="39"/>
    </row>
    <row r="45" spans="1:4" s="40" customFormat="1" ht="16.5" thickBot="1">
      <c r="A45" s="56" t="s">
        <v>110</v>
      </c>
      <c r="B45" s="144" t="s">
        <v>316</v>
      </c>
      <c r="C45" s="44">
        <v>0</v>
      </c>
      <c r="D45" s="39"/>
    </row>
    <row r="46" spans="1:4" s="40" customFormat="1" ht="16.5" thickBot="1">
      <c r="A46" s="107" t="s">
        <v>176</v>
      </c>
      <c r="B46" s="145" t="s">
        <v>177</v>
      </c>
      <c r="C46" s="44">
        <v>0</v>
      </c>
      <c r="D46" s="39"/>
    </row>
    <row r="47" spans="1:4" s="40" customFormat="1" ht="16.5" thickBot="1">
      <c r="A47" s="107" t="s">
        <v>178</v>
      </c>
      <c r="B47" s="145" t="s">
        <v>179</v>
      </c>
      <c r="C47" s="44">
        <v>0</v>
      </c>
      <c r="D47" s="39"/>
    </row>
    <row r="48" spans="1:4" s="40" customFormat="1" ht="16.5" thickBot="1">
      <c r="A48" s="107" t="s">
        <v>180</v>
      </c>
      <c r="B48" s="145" t="s">
        <v>181</v>
      </c>
      <c r="C48" s="44">
        <v>0</v>
      </c>
      <c r="D48" s="39"/>
    </row>
    <row r="49" spans="1:4" s="40" customFormat="1" ht="16.5" thickBot="1">
      <c r="A49" s="108" t="s">
        <v>182</v>
      </c>
      <c r="B49" s="143" t="s">
        <v>326</v>
      </c>
      <c r="C49" s="44">
        <v>0</v>
      </c>
      <c r="D49" s="39"/>
    </row>
    <row r="50" spans="1:4" s="40" customFormat="1" ht="16.5" thickBot="1">
      <c r="A50" s="51"/>
      <c r="B50" s="137" t="s">
        <v>165</v>
      </c>
      <c r="C50" s="44">
        <v>0</v>
      </c>
      <c r="D50" s="39"/>
    </row>
    <row r="51" spans="1:4" s="40" customFormat="1" ht="16.5" thickBot="1">
      <c r="A51" s="51" t="s">
        <v>106</v>
      </c>
      <c r="B51" s="137" t="s">
        <v>317</v>
      </c>
      <c r="C51" s="44">
        <v>0</v>
      </c>
      <c r="D51" s="39"/>
    </row>
    <row r="52" spans="1:3" s="40" customFormat="1" ht="16.5" thickBot="1">
      <c r="A52" s="139" t="s">
        <v>109</v>
      </c>
      <c r="B52" s="137" t="s">
        <v>318</v>
      </c>
      <c r="C52" s="44">
        <v>0</v>
      </c>
    </row>
    <row r="53" spans="1:3" s="40" customFormat="1" ht="16.5" thickBot="1">
      <c r="A53" s="51" t="s">
        <v>159</v>
      </c>
      <c r="B53" s="137" t="s">
        <v>319</v>
      </c>
      <c r="C53" s="44">
        <v>0</v>
      </c>
    </row>
    <row r="54" spans="1:3" s="40" customFormat="1" ht="16.5" thickBot="1">
      <c r="A54" s="56" t="s">
        <v>161</v>
      </c>
      <c r="B54" s="144" t="s">
        <v>320</v>
      </c>
      <c r="C54" s="44">
        <v>0</v>
      </c>
    </row>
    <row r="55" spans="1:4" s="40" customFormat="1" ht="16.5" thickBot="1">
      <c r="A55" s="108" t="s">
        <v>217</v>
      </c>
      <c r="B55" s="143" t="s">
        <v>324</v>
      </c>
      <c r="C55" s="44">
        <v>0</v>
      </c>
      <c r="D55" s="39"/>
    </row>
    <row r="56" spans="1:4" s="84" customFormat="1" ht="16.5" thickBot="1">
      <c r="A56" s="51" t="s">
        <v>106</v>
      </c>
      <c r="B56" s="136" t="s">
        <v>302</v>
      </c>
      <c r="C56" s="44">
        <v>0</v>
      </c>
      <c r="D56" s="134"/>
    </row>
    <row r="57" spans="1:4" s="84" customFormat="1" ht="16.5" thickBot="1">
      <c r="A57" s="51" t="s">
        <v>109</v>
      </c>
      <c r="B57" s="137" t="s">
        <v>303</v>
      </c>
      <c r="C57" s="44">
        <v>0</v>
      </c>
      <c r="D57" s="134"/>
    </row>
    <row r="58" spans="1:4" s="84" customFormat="1" ht="16.5" thickBot="1">
      <c r="A58" s="56"/>
      <c r="B58" s="144" t="s">
        <v>304</v>
      </c>
      <c r="C58" s="44">
        <v>0</v>
      </c>
      <c r="D58" s="134"/>
    </row>
    <row r="59" spans="1:4" s="40" customFormat="1" ht="16.5" thickBot="1">
      <c r="A59" s="108" t="s">
        <v>187</v>
      </c>
      <c r="B59" s="143" t="s">
        <v>325</v>
      </c>
      <c r="C59" s="44">
        <v>0</v>
      </c>
      <c r="D59" s="39"/>
    </row>
    <row r="60" spans="1:4" s="84" customFormat="1" ht="16.5" thickBot="1">
      <c r="A60" s="51" t="s">
        <v>106</v>
      </c>
      <c r="B60" s="136" t="s">
        <v>305</v>
      </c>
      <c r="C60" s="44">
        <v>0</v>
      </c>
      <c r="D60" s="134"/>
    </row>
    <row r="61" spans="1:4" s="84" customFormat="1" ht="16.5" thickBot="1">
      <c r="A61" s="51" t="s">
        <v>109</v>
      </c>
      <c r="B61" s="137" t="s">
        <v>306</v>
      </c>
      <c r="C61" s="44">
        <v>0</v>
      </c>
      <c r="D61" s="134"/>
    </row>
    <row r="62" spans="1:4" s="84" customFormat="1" ht="16.5" thickBot="1">
      <c r="A62" s="56"/>
      <c r="B62" s="144" t="s">
        <v>304</v>
      </c>
      <c r="C62" s="44">
        <v>0</v>
      </c>
      <c r="D62" s="134"/>
    </row>
    <row r="63" spans="1:3" s="40" customFormat="1" ht="16.5" thickBot="1">
      <c r="A63" s="108" t="s">
        <v>190</v>
      </c>
      <c r="B63" s="143" t="s">
        <v>188</v>
      </c>
      <c r="C63" s="44">
        <v>0</v>
      </c>
    </row>
    <row r="64" spans="1:3" s="40" customFormat="1" ht="16.5" thickBot="1">
      <c r="A64" s="46"/>
      <c r="B64" s="137" t="s">
        <v>189</v>
      </c>
      <c r="C64" s="44">
        <v>0</v>
      </c>
    </row>
    <row r="65" spans="1:3" s="40" customFormat="1" ht="16.5" thickBot="1">
      <c r="A65" s="51" t="s">
        <v>106</v>
      </c>
      <c r="B65" s="137" t="s">
        <v>321</v>
      </c>
      <c r="C65" s="44">
        <v>0</v>
      </c>
    </row>
    <row r="66" spans="1:3" s="40" customFormat="1" ht="16.5" thickBot="1">
      <c r="A66" s="51" t="s">
        <v>107</v>
      </c>
      <c r="B66" s="137" t="s">
        <v>197</v>
      </c>
      <c r="C66" s="44">
        <v>0</v>
      </c>
    </row>
    <row r="67" spans="1:3" s="40" customFormat="1" ht="16.5" thickBot="1">
      <c r="A67" s="56" t="s">
        <v>109</v>
      </c>
      <c r="B67" s="144" t="s">
        <v>322</v>
      </c>
      <c r="C67" s="44">
        <v>0</v>
      </c>
    </row>
    <row r="68" spans="1:3" s="40" customFormat="1" ht="16.5" thickBot="1">
      <c r="A68" s="108" t="s">
        <v>192</v>
      </c>
      <c r="B68" s="143" t="s">
        <v>191</v>
      </c>
      <c r="C68" s="44">
        <v>0</v>
      </c>
    </row>
    <row r="69" spans="1:3" s="40" customFormat="1" ht="16.5" thickBot="1">
      <c r="A69" s="46"/>
      <c r="B69" s="137" t="s">
        <v>220</v>
      </c>
      <c r="C69" s="44">
        <v>0</v>
      </c>
    </row>
    <row r="70" spans="1:3" s="40" customFormat="1" ht="16.5" thickBot="1">
      <c r="A70" s="51" t="s">
        <v>106</v>
      </c>
      <c r="B70" s="137" t="s">
        <v>323</v>
      </c>
      <c r="C70" s="44">
        <v>0</v>
      </c>
    </row>
    <row r="71" spans="1:3" s="40" customFormat="1" ht="16.5" thickBot="1">
      <c r="A71" s="51" t="s">
        <v>107</v>
      </c>
      <c r="B71" s="137" t="s">
        <v>197</v>
      </c>
      <c r="C71" s="44">
        <v>0</v>
      </c>
    </row>
    <row r="72" spans="1:3" s="40" customFormat="1" ht="16.5" thickBot="1">
      <c r="A72" s="56" t="s">
        <v>109</v>
      </c>
      <c r="B72" s="144" t="s">
        <v>322</v>
      </c>
      <c r="C72" s="44">
        <v>0</v>
      </c>
    </row>
    <row r="73" spans="1:3" s="40" customFormat="1" ht="16.5" thickBot="1">
      <c r="A73" s="132" t="s">
        <v>193</v>
      </c>
      <c r="B73" s="154" t="s">
        <v>219</v>
      </c>
      <c r="C73" s="44">
        <v>0</v>
      </c>
    </row>
    <row r="74" spans="1:3" s="40" customFormat="1" ht="16.5" thickBot="1">
      <c r="A74" s="108" t="s">
        <v>194</v>
      </c>
      <c r="B74" s="143" t="s">
        <v>332</v>
      </c>
      <c r="C74" s="44">
        <v>0</v>
      </c>
    </row>
    <row r="75" spans="1:3" s="40" customFormat="1" ht="16.5" thickBot="1">
      <c r="A75" s="51" t="s">
        <v>106</v>
      </c>
      <c r="B75" s="137" t="s">
        <v>333</v>
      </c>
      <c r="C75" s="44">
        <v>0</v>
      </c>
    </row>
    <row r="76" spans="1:3" s="40" customFormat="1" ht="16.5" thickBot="1">
      <c r="A76" s="56" t="s">
        <v>109</v>
      </c>
      <c r="B76" s="144" t="s">
        <v>334</v>
      </c>
      <c r="C76" s="44">
        <v>0</v>
      </c>
    </row>
    <row r="77" spans="1:3" s="40" customFormat="1" ht="16.5" thickBot="1">
      <c r="A77" s="107" t="s">
        <v>311</v>
      </c>
      <c r="B77" s="145" t="s">
        <v>336</v>
      </c>
      <c r="C77" s="44">
        <v>0</v>
      </c>
    </row>
    <row r="78" spans="1:3" s="40" customFormat="1" ht="15.75">
      <c r="A78" s="109" t="s">
        <v>312</v>
      </c>
      <c r="B78" s="142" t="s">
        <v>218</v>
      </c>
      <c r="C78" s="44">
        <v>0</v>
      </c>
    </row>
    <row r="79" spans="1:3" s="40" customFormat="1" ht="16.5" thickBot="1">
      <c r="A79" s="147"/>
      <c r="B79" s="148" t="s">
        <v>197</v>
      </c>
      <c r="C79" s="146"/>
    </row>
    <row r="80" spans="1:3" s="40" customFormat="1" ht="48" thickBot="1">
      <c r="A80" s="107" t="s">
        <v>312</v>
      </c>
      <c r="B80" s="60" t="s">
        <v>67</v>
      </c>
      <c r="C80" s="69">
        <f>C19+C39+C57+C60+C63+C73+C76+C77</f>
        <v>6.955</v>
      </c>
    </row>
    <row r="81" spans="1:3" s="40" customFormat="1" ht="47.25">
      <c r="A81" s="108" t="s">
        <v>313</v>
      </c>
      <c r="B81" s="91" t="s">
        <v>68</v>
      </c>
      <c r="C81" s="421">
        <f>C23+C43+C56+C61+C47+C78</f>
        <v>6.955</v>
      </c>
    </row>
    <row r="82" spans="1:3" s="40" customFormat="1" ht="32.25" thickBot="1">
      <c r="A82" s="76"/>
      <c r="B82" s="204" t="s">
        <v>327</v>
      </c>
      <c r="C82" s="422">
        <f>C80-C81</f>
        <v>0</v>
      </c>
    </row>
    <row r="83" spans="1:3" s="40" customFormat="1" ht="16.5" thickBot="1">
      <c r="A83" s="218"/>
      <c r="B83" s="219"/>
      <c r="C83" s="220"/>
    </row>
    <row r="84" spans="1:3" s="40" customFormat="1" ht="15.75">
      <c r="A84" s="221"/>
      <c r="B84" s="143" t="s">
        <v>195</v>
      </c>
      <c r="C84" s="66"/>
    </row>
    <row r="85" spans="1:3" s="40" customFormat="1" ht="15.75">
      <c r="A85" s="51" t="s">
        <v>106</v>
      </c>
      <c r="B85" s="137" t="s">
        <v>196</v>
      </c>
      <c r="C85" s="74"/>
    </row>
    <row r="86" spans="1:3" s="40" customFormat="1" ht="15.75">
      <c r="A86" s="51" t="s">
        <v>109</v>
      </c>
      <c r="B86" s="137" t="s">
        <v>198</v>
      </c>
      <c r="C86" s="74"/>
    </row>
    <row r="87" spans="1:3" s="40" customFormat="1" ht="16.5" thickBot="1">
      <c r="A87" s="56" t="s">
        <v>159</v>
      </c>
      <c r="B87" s="144" t="s">
        <v>393</v>
      </c>
      <c r="C87" s="78"/>
    </row>
    <row r="88" spans="1:3" ht="30" customHeight="1">
      <c r="A88" s="600" t="s">
        <v>616</v>
      </c>
      <c r="B88" s="600"/>
      <c r="C88" s="600"/>
    </row>
    <row r="89" ht="30" customHeight="1"/>
    <row r="90" ht="30" customHeight="1"/>
  </sheetData>
  <sheetProtection/>
  <mergeCells count="6">
    <mergeCell ref="A88:C88"/>
    <mergeCell ref="B10:C10"/>
    <mergeCell ref="A5:C5"/>
    <mergeCell ref="A15:A17"/>
    <mergeCell ref="B15:B17"/>
    <mergeCell ref="C16:C17"/>
  </mergeCells>
  <printOptions/>
  <pageMargins left="0.7" right="0.7" top="0.75" bottom="0.75" header="0.3" footer="0.3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Admin</cp:lastModifiedBy>
  <cp:lastPrinted>2014-03-14T04:26:12Z</cp:lastPrinted>
  <dcterms:created xsi:type="dcterms:W3CDTF">2009-07-27T10:10:26Z</dcterms:created>
  <dcterms:modified xsi:type="dcterms:W3CDTF">2014-04-21T07:34:02Z</dcterms:modified>
  <cp:category/>
  <cp:version/>
  <cp:contentType/>
  <cp:contentStatus/>
</cp:coreProperties>
</file>